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817" activeTab="0"/>
  </bookViews>
  <sheets>
    <sheet name="KDALL" sheetId="1" r:id="rId1"/>
    <sheet name="ToC" sheetId="2" r:id="rId2"/>
    <sheet name="FNS-$" sheetId="3" r:id="rId3"/>
    <sheet name="SNAP-$" sheetId="4" r:id="rId4"/>
    <sheet name="Schools" sheetId="5" r:id="rId5"/>
    <sheet name="NSLP-P" sheetId="6" r:id="rId6"/>
    <sheet name="NSLP-M" sheetId="7" r:id="rId7"/>
    <sheet name="NSLP-$" sheetId="8" r:id="rId8"/>
    <sheet name="SBP-P" sheetId="9" r:id="rId9"/>
    <sheet name="SBP-M" sheetId="10" r:id="rId10"/>
    <sheet name="SBP-$" sheetId="11" r:id="rId11"/>
    <sheet name="CCCDCH-S" sheetId="12" r:id="rId12"/>
    <sheet name="CCC-C" sheetId="13" r:id="rId13"/>
    <sheet name="CCCDCH-M1" sheetId="14" r:id="rId14"/>
    <sheet name="CCCDCH-M2" sheetId="15" r:id="rId15"/>
    <sheet name="CCCDCH-M3" sheetId="16" r:id="rId16"/>
    <sheet name="CCCDCH-M4" sheetId="17" r:id="rId17"/>
    <sheet name="CCCDCH-M5" sheetId="18" r:id="rId18"/>
    <sheet name="CCCDCH-$" sheetId="19" r:id="rId19"/>
    <sheet name="ADC-M" sheetId="20" r:id="rId20"/>
    <sheet name="ADC-$" sheetId="21" r:id="rId21"/>
    <sheet name="CACFP-T" sheetId="22" r:id="rId22"/>
    <sheet name="SFSP-PM" sheetId="23" r:id="rId23"/>
    <sheet name="SFSP-$" sheetId="24" r:id="rId24"/>
    <sheet name="CN-$" sheetId="25" r:id="rId25"/>
    <sheet name="CNFNS-T$" sheetId="26" r:id="rId26"/>
    <sheet name="SMP-M" sheetId="27" r:id="rId27"/>
    <sheet name="SMP-T" sheetId="28" r:id="rId28"/>
    <sheet name="WIC" sheetId="29" r:id="rId29"/>
    <sheet name="CSFP" sheetId="30" r:id="rId30"/>
    <sheet name="FDPIR" sheetId="31" r:id="rId31"/>
    <sheet name="COM-E1" sheetId="32" r:id="rId32"/>
    <sheet name="COM-E2" sheetId="33" r:id="rId33"/>
    <sheet name="COM-ET" sheetId="34" r:id="rId34"/>
    <sheet name="COM-X1" sheetId="35" r:id="rId35"/>
    <sheet name="COM-X2" sheetId="36" r:id="rId36"/>
    <sheet name="COM-T" sheetId="37" r:id="rId37"/>
    <sheet name="USDA-$1" sheetId="38" r:id="rId38"/>
    <sheet name="USDA-$2" sheetId="39" r:id="rId39"/>
    <sheet name="USDA-$3" sheetId="40" r:id="rId40"/>
    <sheet name="ARRA-$" sheetId="41" r:id="rId41"/>
  </sheets>
  <definedNames/>
  <calcPr fullCalcOnLoad="1"/>
</workbook>
</file>

<file path=xl/sharedStrings.xml><?xml version="1.0" encoding="utf-8"?>
<sst xmlns="http://schemas.openxmlformats.org/spreadsheetml/2006/main" count="5042" uniqueCount="401">
  <si>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Healthy Hunger Free Kids Act Administration (CN-HHFKA-ADM),  CN Farm to School Planning (CN-F2S-PLAN), administrative and computer support.</t>
  </si>
  <si>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</si>
  <si>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</si>
  <si>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</si>
  <si>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</si>
  <si>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</si>
  <si>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</si>
  <si>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</si>
  <si>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</si>
  <si>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</si>
  <si>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</si>
  <si>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</si>
  <si>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</si>
  <si>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</si>
  <si>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</si>
  <si>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</si>
  <si>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</si>
  <si>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</si>
  <si>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</si>
  <si>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</si>
  <si>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</si>
  <si>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</si>
  <si>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</si>
  <si>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</si>
  <si>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</si>
  <si>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</si>
  <si>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</si>
  <si>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</si>
  <si>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</si>
  <si>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</si>
  <si>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</si>
  <si>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</si>
  <si>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</si>
  <si>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</si>
  <si>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</si>
  <si>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</si>
  <si>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</si>
  <si>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</si>
  <si>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</si>
  <si>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</si>
  <si>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</si>
  <si>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</si>
  <si>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</si>
  <si>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</si>
  <si>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</si>
  <si>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</si>
  <si>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</si>
  <si>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</si>
  <si>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</si>
  <si>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</si>
  <si>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</si>
  <si>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</si>
  <si>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</si>
  <si>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</si>
  <si>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</si>
  <si>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</si>
  <si>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</si>
  <si>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</si>
  <si>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</si>
  <si>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</si>
  <si>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</si>
  <si>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</si>
  <si>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</si>
  <si>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</si>
  <si>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</si>
  <si>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</si>
  <si>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</si>
  <si>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</si>
  <si>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</si>
  <si>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</si>
  <si>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</si>
  <si>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</si>
  <si>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</si>
  <si>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</si>
  <si>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</si>
  <si>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</si>
  <si>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</si>
  <si>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</si>
  <si>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</si>
  <si>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</si>
  <si>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</si>
  <si>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</si>
  <si>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</si>
  <si>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</si>
  <si>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</si>
  <si>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</si>
  <si>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</si>
  <si>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</si>
  <si>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</si>
  <si>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</si>
  <si>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</si>
  <si>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</si>
  <si>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</si>
  <si>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</si>
  <si>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</si>
  <si>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</si>
  <si>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</si>
  <si>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</si>
  <si>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</si>
  <si>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</si>
  <si>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</si>
  <si>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</si>
  <si>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</si>
  <si>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</si>
  <si>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</si>
  <si>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</si>
  <si>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</si>
  <si>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</si>
  <si>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</si>
  <si>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</si>
  <si>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</si>
  <si>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</si>
  <si>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</si>
  <si>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</si>
  <si>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</si>
  <si>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</si>
  <si>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</si>
  <si>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</si>
  <si>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</si>
  <si>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</si>
  <si>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</si>
  <si>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</si>
  <si>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</si>
  <si>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</si>
  <si>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</si>
  <si>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</si>
  <si>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</si>
  <si>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</si>
  <si>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</si>
  <si>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</si>
  <si>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</si>
  <si>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</si>
  <si>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</si>
  <si>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</si>
  <si>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</si>
  <si>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</si>
  <si>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</si>
  <si>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</si>
  <si>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</si>
  <si>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</si>
  <si>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</si>
  <si>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</si>
  <si>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</si>
  <si>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</si>
  <si>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</si>
  <si>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</si>
  <si>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</si>
  <si>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</si>
  <si>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</si>
  <si>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</si>
  <si>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</si>
  <si>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</si>
  <si>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</si>
  <si>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</si>
  <si>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</si>
  <si>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</si>
  <si>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</si>
  <si>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</si>
  <si>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</si>
  <si>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</si>
  <si>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</si>
  <si>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</si>
  <si>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</si>
  <si>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</si>
  <si>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</si>
  <si>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</si>
  <si>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</si>
  <si>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</si>
  <si>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</si>
  <si>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</si>
  <si>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</si>
  <si>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</si>
  <si>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</si>
  <si>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</si>
  <si>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</si>
  <si>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</si>
  <si>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</si>
  <si>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</si>
  <si>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</si>
  <si>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</si>
  <si>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</si>
  <si>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</si>
  <si>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</si>
  <si>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</si>
  <si>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</si>
  <si>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</si>
  <si>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</si>
  <si>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</si>
  <si>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</si>
  <si>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</si>
  <si>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</si>
  <si>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</si>
  <si>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</si>
  <si>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</si>
  <si>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</si>
  <si>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</si>
  <si>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</si>
  <si>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</si>
  <si>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</si>
  <si>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</si>
  <si>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</si>
  <si>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</si>
  <si>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</si>
  <si>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</si>
  <si>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</si>
  <si>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</si>
  <si>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</si>
  <si>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</si>
  <si>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</si>
  <si>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</si>
  <si>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</si>
  <si>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</si>
  <si>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</si>
  <si>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</si>
  <si>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</si>
  <si>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</si>
  <si>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</si>
  <si>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</si>
  <si>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</si>
  <si>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</si>
  <si>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</si>
  <si>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</si>
  <si>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</si>
  <si>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</si>
  <si>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</si>
  <si>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</si>
  <si>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</si>
  <si>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</si>
  <si>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</si>
  <si>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</si>
  <si>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</si>
  <si>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</si>
  <si>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</si>
  <si>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</si>
  <si>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</si>
  <si>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</si>
  <si>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</si>
  <si>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</si>
  <si>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</si>
  <si>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</si>
  <si>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</si>
  <si>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</si>
  <si>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</si>
  <si>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</si>
  <si>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</si>
  <si>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</si>
  <si>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</si>
  <si>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</si>
  <si>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</si>
  <si>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</si>
  <si>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</si>
  <si>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</si>
  <si>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</si>
  <si>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</si>
  <si>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</si>
  <si>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</si>
  <si>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</si>
  <si>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</si>
  <si>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</si>
  <si>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</si>
  <si>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</si>
  <si>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</si>
  <si>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</si>
  <si>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</si>
  <si>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</si>
  <si>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</si>
  <si>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</si>
  <si>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</si>
  <si>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</si>
  <si>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</si>
  <si>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</si>
  <si>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</si>
  <si>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</si>
  <si>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</si>
  <si>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</si>
  <si>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</si>
  <si>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</si>
  <si>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</si>
  <si>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</si>
  <si>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</si>
  <si>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</si>
  <si>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</si>
  <si>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</si>
  <si>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</si>
  <si>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</si>
  <si>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</si>
  <si>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</si>
  <si>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</si>
  <si>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</si>
  <si>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</si>
  <si>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</si>
  <si>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</si>
  <si>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</si>
  <si>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</si>
  <si>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</si>
  <si>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</si>
  <si>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</si>
  <si>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</si>
  <si>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</si>
  <si>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</si>
  <si>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</si>
  <si>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</si>
  <si>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</si>
  <si>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</si>
  <si>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</si>
  <si>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</si>
  <si>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</si>
  <si>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</si>
  <si>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</si>
  <si>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</si>
  <si>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</si>
  <si>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</si>
  <si>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</si>
  <si>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</si>
  <si>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</si>
  <si>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</si>
  <si>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</si>
  <si>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</si>
  <si>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</si>
  <si>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</si>
  <si>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</si>
  <si>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</si>
  <si>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</si>
  <si>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</si>
  <si>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</si>
  <si>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</si>
  <si>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</si>
  <si>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</si>
  <si>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</si>
  <si>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</si>
  <si>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</si>
  <si>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</si>
  <si>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</si>
  <si>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</si>
  <si>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</si>
  <si>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</si>
  <si>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</si>
  <si>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</si>
  <si>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</si>
  <si>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</si>
  <si>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</si>
  <si>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</si>
  <si>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</si>
  <si>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</si>
  <si>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</si>
  <si>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</si>
  <si>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</si>
  <si>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</si>
  <si>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</si>
  <si>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</si>
  <si>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</si>
  <si>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</si>
  <si>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</si>
  <si>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</si>
  <si>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</si>
  <si>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</si>
  <si>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</si>
  <si>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</si>
  <si>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</si>
  <si>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</si>
  <si>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</si>
  <si>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</si>
  <si>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</si>
  <si>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</si>
  <si>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</si>
  <si>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</si>
  <si>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 xml:space="preserve">Total </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</si>
  <si>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</si>
  <si>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</si>
  <si>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</si>
  <si>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</si>
  <si>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</si>
  <si>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</si>
  <si>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</si>
  <si>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</si>
  <si>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</si>
  <si>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</si>
  <si>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Other Costs 5/</t>
  </si>
  <si>
    <t>Nutrition Education 4/</t>
  </si>
  <si>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</si>
  <si>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</si>
  <si>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t>1. FNS-388 data. Totals are averaged.
2. FNS-388/250 data for FY 1992 and FNS-388/46 for FY 1993 and beyond.  Starting April 2009, ARRA SNAP Issuance was 15.27% of total issuance in FY 2009; 16.38% of total issuance in FY 2010; 16.55% of total issuance in FY 2011; 10.95% of total issuance in FY 2012; 7.79% of total issuance in FY 2013.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</si>
  <si>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7.79% of total issuance in FY 2013.
3. Reported on SF-269 (FS) FY 2009 &amp; FY 2010.
4. Reported on SF-425 as follows by source year and Program:
FY 2009: RA-WIC-FOOD, RA-WIC-EBT, RA-WIC-SAM, RA-CN-NSLP
FY 2010: RA-WIC-EBT, RA-WIC-MISC, RA-WIC-SAM, RA-CN-NSLP.
5. Reported from FNS-667 in FY 2009 and FY 2010.</t>
  </si>
  <si>
    <t>Perf. Based 3/</t>
  </si>
  <si>
    <t>Total Cash 4/</t>
  </si>
  <si>
    <t>Comm. &amp; Cash-In-Lieu (Entitlement) 5/</t>
  </si>
  <si>
    <t>1. General assistance for all meals served, including full-price (paid).
2. School districts receive additional Section 4 reimbursements when they serve 60% or more of the children free or reduced meals.                                                                                                                   3. Beginning October 1, 2012, school districts receive an additional 6 cents per meal reimbursement when they meet meal pattern requirements under the Healthy Hunger Free Kids Act of 2010.
4. Based on earnings (meals x reimbursement rates). Includes earnings for Section 4, Section 11, and meal supplements served under Section 17A.
5. Based on FNS-155/PCIMS/WBSCM data plus Kansas cash-in-lieu (earnings).</t>
  </si>
  <si>
    <t xml:space="preserve">1. Year totals are sums of average monthly figures of substates which may not match average of monthly totals.  
2. Beginning FY 2013 the WIC Other Cost column 2/ will reflect the actual outlays and unliquidated obligations for all WIC multi-year grants that are reported on the SF-425.  Previously the WIC Other Costs reflected outlays and unliquidated obligations for General Infrastructure and EBT grants and the appropriation levels for all other WIC multi-year programs.  The September number will continue to change until all multi-year grants of that source year are closed out.             
 FY 2012 WIC Other Costs include:  Infrastructure/EBT grants ($3.4M), BFPC ($60M), State MIS ($5M), Program Evaluation &amp; Monitoring ($14.7M), and Federal Administration &amp; Oversight ($10.8M).  Also includes Farmers Market total federal outlays and unliquidated obligations.  Farmers Market costs for current fiscal year are not reported until February of the following fiscal year.    FY 2013 WIC Other Costs will be provided in September 2013 keydata.    
3.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</si>
  <si>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 xml:space="preserve">Food Cost </t>
  </si>
  <si>
    <t>Food  3/</t>
  </si>
  <si>
    <t>Other Costs 2/</t>
  </si>
  <si>
    <t>Nutrition Services and Administration (NSA)</t>
  </si>
  <si>
    <t>NSA</t>
  </si>
  <si>
    <t>U.S. Summary,  FY 2012 - FY 2013</t>
  </si>
  <si>
    <t>November 2012</t>
  </si>
  <si>
    <t>National Data Bank Version 8.2 PRELOAD - U.S. Summary</t>
  </si>
  <si>
    <t>FY 2012</t>
  </si>
  <si>
    <t>--</t>
  </si>
  <si>
    <t>Total 2 Months</t>
  </si>
  <si>
    <t>National Data Bank Version 8.2 PRELOAD -U.S. Summary</t>
  </si>
  <si>
    <t>Generated from National Data Bank Version 8.2 PRELOAD on 02/08/2013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</si>
</sst>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s>
  <fonts count="38">
    <font>
      <sz val="10"/>
      <name val="Arial"/>
      <family val="0"/>
    </font>
    <font>
      <u val="single"/>
      <sz val="10"/>
      <color indexed="39"/>
      <name val="Arial"/>
      <family val="0"/>
    </font>
    <font>
      <u val="single"/>
      <sz val="10"/>
      <color indexed="36"/>
      <name val="Arial"/>
      <family val="0"/>
    </font>
    <font>
      <sz val="8"/>
      <name val="Arial"/>
      <family val="0"/>
    </font>
    <font>
      <b/>
      <sz val="8"/>
      <name val="Arial"/>
      <family val="0"/>
    </font>
    <font>
      <sz val="11"/>
      <color indexed="8"/>
      <name val="Calibri"/>
      <family val="0"/>
    </font>
    <font>
      <sz val="11"/>
      <color indexed="9"/>
      <name val="Calibri"/>
      <family val="0"/>
    </font>
    <font>
      <sz val="11"/>
      <color indexed="36"/>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1"/>
      <color theme="1"/>
      <name val="Calibri"/>
      <family val="0"/>
    </font>
    <font>
      <sz val="11"/>
      <color theme="0"/>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22" fillId="2" borderId="0" applyNumberFormat="0" applyBorder="0">
      <alignment/>
      <protection/>
    </xf>
    <xf numFmtId="0" fontId="22" fillId="3" borderId="0" applyNumberFormat="0" applyBorder="0">
      <alignment/>
      <protection/>
    </xf>
    <xf numFmtId="0" fontId="22" fillId="4" borderId="0" applyNumberFormat="0" applyBorder="0">
      <alignment/>
      <protection/>
    </xf>
    <xf numFmtId="0" fontId="22" fillId="5" borderId="0" applyNumberFormat="0" applyBorder="0">
      <alignment/>
      <protection/>
    </xf>
    <xf numFmtId="0" fontId="22" fillId="6" borderId="0" applyNumberFormat="0" applyBorder="0">
      <alignment/>
      <protection/>
    </xf>
    <xf numFmtId="0" fontId="22" fillId="7" borderId="0" applyNumberFormat="0" applyBorder="0">
      <alignment/>
      <protection/>
    </xf>
    <xf numFmtId="0" fontId="22" fillId="8" borderId="0" applyNumberFormat="0" applyBorder="0">
      <alignment/>
      <protection/>
    </xf>
    <xf numFmtId="0" fontId="22" fillId="9" borderId="0" applyNumberFormat="0" applyBorder="0">
      <alignment/>
      <protection/>
    </xf>
    <xf numFmtId="0" fontId="22" fillId="10" borderId="0" applyNumberFormat="0" applyBorder="0">
      <alignment/>
      <protection/>
    </xf>
    <xf numFmtId="0" fontId="22" fillId="11" borderId="0" applyNumberFormat="0" applyBorder="0">
      <alignment/>
      <protection/>
    </xf>
    <xf numFmtId="0" fontId="22" fillId="12" borderId="0" applyNumberFormat="0" applyBorder="0">
      <alignment/>
      <protection/>
    </xf>
    <xf numFmtId="0" fontId="22" fillId="13" borderId="0" applyNumberFormat="0" applyBorder="0">
      <alignment/>
      <protection/>
    </xf>
    <xf numFmtId="0" fontId="23" fillId="14" borderId="0" applyNumberFormat="0" applyBorder="0">
      <alignment/>
      <protection/>
    </xf>
    <xf numFmtId="0" fontId="23" fillId="15" borderId="0" applyNumberFormat="0" applyBorder="0">
      <alignment/>
      <protection/>
    </xf>
    <xf numFmtId="0" fontId="23" fillId="10" borderId="0" applyNumberFormat="0" applyBorder="0">
      <alignment/>
      <protection/>
    </xf>
    <xf numFmtId="0" fontId="23" fillId="16" borderId="0" applyNumberFormat="0" applyBorder="0">
      <alignment/>
      <protection/>
    </xf>
    <xf numFmtId="0" fontId="23" fillId="17" borderId="0" applyNumberFormat="0" applyBorder="0">
      <alignment/>
      <protection/>
    </xf>
    <xf numFmtId="0" fontId="23" fillId="18" borderId="0" applyNumberFormat="0" applyBorder="0">
      <alignment/>
      <protection/>
    </xf>
    <xf numFmtId="0" fontId="23" fillId="19" borderId="0" applyNumberFormat="0" applyBorder="0">
      <alignment/>
      <protection/>
    </xf>
    <xf numFmtId="0" fontId="23" fillId="20" borderId="0" applyNumberFormat="0" applyBorder="0">
      <alignment/>
      <protection/>
    </xf>
    <xf numFmtId="0" fontId="23" fillId="21" borderId="0" applyNumberFormat="0" applyBorder="0">
      <alignment/>
      <protection/>
    </xf>
    <xf numFmtId="0" fontId="23" fillId="22" borderId="0" applyNumberFormat="0" applyBorder="0">
      <alignment/>
      <protection/>
    </xf>
    <xf numFmtId="0" fontId="23" fillId="23" borderId="0" applyNumberFormat="0" applyBorder="0">
      <alignment/>
      <protection/>
    </xf>
    <xf numFmtId="0" fontId="23" fillId="24" borderId="0" applyNumberFormat="0" applyBorder="0">
      <alignment/>
      <protection/>
    </xf>
    <xf numFmtId="0" fontId="7" fillId="25" borderId="0" applyNumberFormat="0" applyBorder="0">
      <alignment/>
      <protection/>
    </xf>
    <xf numFmtId="0" fontId="24" fillId="26" borderId="1" applyNumberFormat="0">
      <alignment/>
      <protection/>
    </xf>
    <xf numFmtId="0" fontId="25" fillId="27" borderId="2" applyNumberFormat="0">
      <alignment/>
      <protection/>
    </xf>
    <xf numFmtId="43" fontId="0" fillId="0" borderId="0" applyBorder="0">
      <alignment/>
      <protection/>
    </xf>
    <xf numFmtId="41" fontId="0" fillId="0" borderId="0" applyBorder="0">
      <alignment/>
      <protection/>
    </xf>
    <xf numFmtId="44" fontId="0" fillId="0" borderId="0" applyBorder="0">
      <alignment/>
      <protection/>
    </xf>
    <xf numFmtId="42" fontId="0" fillId="0" borderId="0" applyBorder="0">
      <alignment/>
      <protection/>
    </xf>
    <xf numFmtId="0" fontId="26" fillId="0" borderId="0" applyNumberFormat="0" applyBorder="0">
      <alignment/>
      <protection/>
    </xf>
    <xf numFmtId="0" fontId="2" fillId="0" borderId="0" applyNumberFormat="0" applyBorder="0" applyAlignment="0" applyProtection="0"/>
    <xf numFmtId="0" fontId="27" fillId="28" borderId="0" applyNumberFormat="0" applyBorder="0">
      <alignment/>
      <protection/>
    </xf>
    <xf numFmtId="0" fontId="28" fillId="0" borderId="3" applyNumberFormat="0">
      <alignment/>
      <protection/>
    </xf>
    <xf numFmtId="0" fontId="29" fillId="0" borderId="4" applyNumberFormat="0">
      <alignment/>
      <protection/>
    </xf>
    <xf numFmtId="0" fontId="30" fillId="0" borderId="5" applyNumberFormat="0">
      <alignment/>
      <protection/>
    </xf>
    <xf numFmtId="0" fontId="30" fillId="0" borderId="0" applyNumberFormat="0" applyBorder="0">
      <alignment/>
      <protection/>
    </xf>
    <xf numFmtId="0" fontId="1" fillId="0" borderId="0" applyNumberFormat="0" applyBorder="0" applyAlignment="0" applyProtection="0"/>
    <xf numFmtId="0" fontId="31" fillId="29" borderId="1" applyNumberFormat="0">
      <alignment/>
      <protection/>
    </xf>
    <xf numFmtId="0" fontId="32" fillId="0" borderId="6" applyNumberFormat="0">
      <alignment/>
      <protection/>
    </xf>
    <xf numFmtId="0" fontId="33" fillId="30" borderId="0" applyNumberFormat="0" applyBorder="0">
      <alignment/>
      <protection/>
    </xf>
    <xf numFmtId="0" fontId="0" fillId="0" borderId="0">
      <alignment/>
      <protection/>
    </xf>
    <xf numFmtId="0" fontId="0" fillId="31" borderId="7" applyNumberFormat="0">
      <alignment/>
      <protection/>
    </xf>
    <xf numFmtId="0" fontId="34" fillId="26" borderId="8" applyNumberFormat="0">
      <alignment/>
      <protection/>
    </xf>
    <xf numFmtId="9" fontId="0" fillId="0" borderId="0" applyBorder="0">
      <alignment/>
      <protection/>
    </xf>
    <xf numFmtId="0" fontId="35" fillId="0" borderId="0" applyNumberFormat="0" applyBorder="0">
      <alignment/>
      <protection/>
    </xf>
    <xf numFmtId="0" fontId="36" fillId="0" borderId="9" applyNumberFormat="0">
      <alignment/>
      <protection/>
    </xf>
    <xf numFmtId="0" fontId="37" fillId="0" borderId="0" applyNumberFormat="0" applyBorder="0">
      <alignment/>
      <protection/>
    </xf>
  </cellStyleXfs>
  <cellXfs count="67">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xf>
    <xf numFmtId="0" fontId="4"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3" fillId="0" borderId="1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0" xfId="0" applyNumberFormat="1" applyFont="1" applyAlignment="1">
      <alignment horizontal="right"/>
    </xf>
    <xf numFmtId="0" fontId="4" fillId="0" borderId="13" xfId="0" applyFont="1" applyBorder="1" applyAlignment="1">
      <alignment horizontal="left"/>
    </xf>
    <xf numFmtId="3" fontId="4" fillId="0" borderId="13" xfId="0" applyNumberFormat="1" applyFont="1" applyBorder="1" applyAlignment="1">
      <alignment horizontal="right"/>
    </xf>
    <xf numFmtId="0" fontId="4" fillId="0" borderId="10" xfId="0" applyFont="1" applyBorder="1" applyAlignment="1">
      <alignment horizontal="left"/>
    </xf>
    <xf numFmtId="3" fontId="4" fillId="0" borderId="10" xfId="0" applyNumberFormat="1" applyFont="1" applyBorder="1" applyAlignment="1">
      <alignment horizontal="right"/>
    </xf>
    <xf numFmtId="4" fontId="3" fillId="0" borderId="0" xfId="0" applyNumberFormat="1" applyFont="1" applyAlignment="1">
      <alignment horizontal="right"/>
    </xf>
    <xf numFmtId="4" fontId="4" fillId="0" borderId="13" xfId="0" applyNumberFormat="1" applyFont="1" applyBorder="1" applyAlignment="1">
      <alignment horizontal="right"/>
    </xf>
    <xf numFmtId="4" fontId="4" fillId="0" borderId="10" xfId="0" applyNumberFormat="1" applyFont="1" applyBorder="1" applyAlignment="1">
      <alignment horizontal="right"/>
    </xf>
    <xf numFmtId="168" fontId="3" fillId="0" borderId="0" xfId="0" applyNumberFormat="1" applyFont="1" applyAlignment="1">
      <alignment horizontal="right"/>
    </xf>
    <xf numFmtId="3" fontId="3" fillId="0" borderId="10" xfId="0" applyNumberFormat="1" applyFont="1" applyBorder="1" applyAlignment="1">
      <alignment horizontal="left"/>
    </xf>
    <xf numFmtId="3" fontId="3" fillId="0" borderId="10" xfId="0" applyNumberFormat="1" applyFont="1" applyBorder="1" applyAlignment="1">
      <alignment horizontal="right"/>
    </xf>
    <xf numFmtId="168" fontId="4" fillId="0" borderId="13" xfId="0" applyNumberFormat="1" applyFont="1" applyBorder="1" applyAlignment="1">
      <alignment horizontal="right"/>
    </xf>
    <xf numFmtId="168" fontId="4" fillId="0" borderId="10" xfId="0" applyNumberFormat="1" applyFont="1" applyBorder="1" applyAlignment="1">
      <alignment horizontal="right"/>
    </xf>
    <xf numFmtId="168" fontId="3" fillId="0" borderId="10" xfId="0" applyNumberFormat="1" applyFont="1" applyBorder="1" applyAlignment="1">
      <alignment horizontal="right"/>
    </xf>
    <xf numFmtId="0" fontId="3" fillId="0" borderId="0" xfId="0" applyFont="1" applyBorder="1" applyAlignment="1">
      <alignment/>
    </xf>
    <xf numFmtId="0" fontId="4" fillId="0" borderId="0" xfId="0" applyFont="1" applyAlignment="1">
      <alignment/>
    </xf>
    <xf numFmtId="3" fontId="3" fillId="0" borderId="13" xfId="0" applyNumberFormat="1" applyFont="1" applyBorder="1" applyAlignment="1">
      <alignment horizontal="right"/>
    </xf>
    <xf numFmtId="0" fontId="0" fillId="0" borderId="0" xfId="0" applyFill="1" applyAlignment="1">
      <alignment/>
    </xf>
    <xf numFmtId="0" fontId="0" fillId="0" borderId="0" xfId="0" applyFont="1" applyAlignment="1">
      <alignment/>
    </xf>
    <xf numFmtId="0" fontId="3" fillId="0" borderId="0" xfId="0" applyFont="1" applyBorder="1" applyAlignment="1">
      <alignment horizontal="left"/>
    </xf>
    <xf numFmtId="0" fontId="4" fillId="0" borderId="12" xfId="0" applyFont="1" applyFill="1" applyBorder="1" applyAlignment="1">
      <alignment horizontal="center" vertical="center" wrapText="1"/>
    </xf>
    <xf numFmtId="0" fontId="0" fillId="0" borderId="0" xfId="57" applyNumberFormat="1" applyFont="1" applyFill="1" applyBorder="1" applyAlignment="1">
      <alignment wrapText="1"/>
      <protection/>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0" xfId="0" applyFont="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0" xfId="0" applyNumberFormat="1" applyFont="1" applyAlignment="1">
      <alignment horizontal="left" vertical="top" wrapText="1"/>
    </xf>
    <xf numFmtId="0" fontId="3" fillId="0" borderId="0" xfId="0" applyFont="1" applyAlignment="1">
      <alignmen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left" vertical="top" wrapText="1"/>
    </xf>
    <xf numFmtId="0" fontId="4" fillId="0" borderId="21" xfId="0" applyFont="1" applyBorder="1" applyAlignment="1">
      <alignment horizontal="center" vertical="center" wrapText="1"/>
    </xf>
    <xf numFmtId="0" fontId="3" fillId="0" borderId="0" xfId="0" applyFont="1" applyAlignment="1">
      <alignment/>
    </xf>
    <xf numFmtId="0" fontId="0" fillId="0" borderId="0" xfId="0" applyAlignment="1">
      <alignment/>
    </xf>
    <xf numFmtId="0" fontId="3" fillId="0" borderId="0" xfId="57" applyNumberFormat="1" applyFont="1" applyFill="1" applyBorder="1" applyAlignment="1">
      <alignment horizontal="left" vertical="top" wrapText="1"/>
      <protection/>
    </xf>
    <xf numFmtId="0" fontId="0" fillId="0" borderId="0" xfId="0"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xf>
    <xf numFmtId="14" fontId="3" fillId="0" borderId="0" xfId="0" applyNumberFormat="1"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tabSelected="1" zoomScalePageLayoutView="0" workbookViewId="0" topLeftCell="A1">
      <selection activeCell="B1" sqref="B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35" t="s">
        <v>1</v>
      </c>
      <c r="B3" s="35"/>
      <c r="C3" s="35"/>
    </row>
    <row r="4" spans="1:3" ht="12" customHeight="1">
      <c r="A4" s="35" t="s">
        <v>2</v>
      </c>
      <c r="B4" s="35"/>
      <c r="C4" s="35"/>
    </row>
    <row r="5" ht="24" customHeight="1"/>
    <row r="6" ht="24" customHeight="1"/>
    <row r="7" ht="24" customHeight="1"/>
    <row r="8" spans="1:3" ht="24" customHeight="1">
      <c r="A8" s="35" t="s">
        <v>393</v>
      </c>
      <c r="B8" s="35"/>
      <c r="C8" s="35"/>
    </row>
    <row r="9" spans="1:3" ht="24" customHeight="1">
      <c r="A9" s="35" t="s">
        <v>400</v>
      </c>
      <c r="B9" s="35"/>
      <c r="C9" s="35"/>
    </row>
    <row r="10" spans="1:3" ht="24" customHeight="1">
      <c r="A10" s="35" t="s">
        <v>394</v>
      </c>
      <c r="B10" s="35"/>
      <c r="C10" s="35"/>
    </row>
    <row r="11" ht="24" customHeight="1"/>
    <row r="12" ht="24" customHeight="1"/>
    <row r="13" spans="1:3" ht="24" customHeight="1">
      <c r="A13" s="35" t="s">
        <v>3</v>
      </c>
      <c r="B13" s="35"/>
      <c r="C13" s="35"/>
    </row>
    <row r="14" spans="1:3" ht="24" customHeight="1">
      <c r="A14" s="35" t="s">
        <v>4</v>
      </c>
      <c r="B14" s="35"/>
      <c r="C14" s="35"/>
    </row>
    <row r="15" spans="1:3" ht="24" customHeight="1">
      <c r="A15" s="35" t="s">
        <v>5</v>
      </c>
      <c r="B15" s="35"/>
      <c r="C15" s="35"/>
    </row>
    <row r="16" spans="1:3" ht="24" customHeight="1">
      <c r="A16" s="35" t="s">
        <v>6</v>
      </c>
      <c r="B16" s="35"/>
      <c r="C16" s="35"/>
    </row>
    <row r="17" spans="1:3" ht="24" customHeight="1">
      <c r="A17" s="35" t="s">
        <v>7</v>
      </c>
      <c r="B17" s="35"/>
      <c r="C17" s="35"/>
    </row>
    <row r="18" ht="12" customHeight="1"/>
    <row r="19" ht="12" customHeight="1"/>
    <row r="20" spans="1:3" ht="7.5" customHeight="1">
      <c r="A20" s="36"/>
      <c r="B20" s="36"/>
      <c r="C20" s="36"/>
    </row>
    <row r="21" spans="1:2" ht="12" customHeight="1">
      <c r="A21" s="2" t="s">
        <v>8</v>
      </c>
      <c r="B21" s="3" t="s">
        <v>9</v>
      </c>
    </row>
    <row r="22" spans="1:2" ht="12" customHeight="1">
      <c r="A22" s="1"/>
      <c r="B22" s="3" t="s">
        <v>10</v>
      </c>
    </row>
    <row r="23" spans="1:2" ht="18" customHeight="1">
      <c r="A23" s="1"/>
      <c r="B23" s="3" t="s">
        <v>11</v>
      </c>
    </row>
    <row r="24" spans="1:2" ht="12" customHeight="1">
      <c r="A24" s="1"/>
      <c r="B24" s="3" t="s">
        <v>12</v>
      </c>
    </row>
    <row r="25" spans="1:3" ht="7.5" customHeight="1">
      <c r="A25" s="37"/>
      <c r="B25" s="37"/>
      <c r="C25" s="37"/>
    </row>
  </sheetData>
  <sheetProtection/>
  <mergeCells count="12">
    <mergeCell ref="A20:C20"/>
    <mergeCell ref="A25:C25"/>
    <mergeCell ref="A10:C10"/>
    <mergeCell ref="A13:C13"/>
    <mergeCell ref="A14:C14"/>
    <mergeCell ref="A15:C15"/>
    <mergeCell ref="A16:C16"/>
    <mergeCell ref="A17:C17"/>
    <mergeCell ref="A3:C3"/>
    <mergeCell ref="A4:C4"/>
    <mergeCell ref="A8:C8"/>
    <mergeCell ref="A9:C9"/>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96</v>
      </c>
      <c r="B2" s="46"/>
      <c r="C2" s="46"/>
      <c r="D2" s="46"/>
      <c r="E2" s="46"/>
      <c r="F2" s="46"/>
      <c r="G2" s="46"/>
      <c r="H2" s="46"/>
      <c r="I2" s="1"/>
    </row>
    <row r="3" spans="1:9" ht="24" customHeight="1">
      <c r="A3" s="48" t="s">
        <v>53</v>
      </c>
      <c r="B3" s="50" t="s">
        <v>97</v>
      </c>
      <c r="C3" s="56"/>
      <c r="D3" s="51"/>
      <c r="E3" s="50" t="s">
        <v>98</v>
      </c>
      <c r="F3" s="56"/>
      <c r="G3" s="51"/>
      <c r="H3" s="40" t="s">
        <v>218</v>
      </c>
      <c r="I3" s="42" t="s">
        <v>219</v>
      </c>
    </row>
    <row r="4" spans="1:9" ht="24" customHeight="1">
      <c r="A4" s="49"/>
      <c r="B4" s="10" t="s">
        <v>82</v>
      </c>
      <c r="C4" s="10" t="s">
        <v>83</v>
      </c>
      <c r="D4" s="10" t="s">
        <v>99</v>
      </c>
      <c r="E4" s="10" t="s">
        <v>82</v>
      </c>
      <c r="F4" s="10" t="s">
        <v>83</v>
      </c>
      <c r="G4" s="10" t="s">
        <v>99</v>
      </c>
      <c r="H4" s="41"/>
      <c r="I4" s="43"/>
    </row>
    <row r="5" spans="1:9" ht="12" customHeight="1">
      <c r="A5" s="1"/>
      <c r="B5" s="36" t="str">
        <f>REPT("-",90)&amp;" Number "&amp;REPT("-",90)</f>
        <v>------------------------------------------------------------------------------------------ Number ------------------------------------------------------------------------------------------</v>
      </c>
      <c r="C5" s="36"/>
      <c r="D5" s="36"/>
      <c r="E5" s="36"/>
      <c r="F5" s="36"/>
      <c r="G5" s="36"/>
      <c r="H5" s="36"/>
      <c r="I5" s="36"/>
    </row>
    <row r="6" ht="12" customHeight="1">
      <c r="A6" s="3" t="s">
        <v>396</v>
      </c>
    </row>
    <row r="7" spans="1:9" ht="12" customHeight="1">
      <c r="A7" s="2" t="str">
        <f>"Oct "&amp;RIGHT(A6,4)-1</f>
        <v>Oct 2011</v>
      </c>
      <c r="B7" s="11">
        <v>10550808</v>
      </c>
      <c r="C7" s="11">
        <v>1795637</v>
      </c>
      <c r="D7" s="11">
        <v>12346445</v>
      </c>
      <c r="E7" s="11">
        <v>166283810</v>
      </c>
      <c r="F7" s="11">
        <v>17346496</v>
      </c>
      <c r="G7" s="11">
        <v>183630306</v>
      </c>
      <c r="H7" s="11">
        <v>11926920</v>
      </c>
      <c r="I7" s="16">
        <v>19.7321</v>
      </c>
    </row>
    <row r="8" spans="1:9" ht="12" customHeight="1">
      <c r="A8" s="2" t="str">
        <f>"Nov "&amp;RIGHT(A6,4)-1</f>
        <v>Nov 2011</v>
      </c>
      <c r="B8" s="11">
        <v>9985289</v>
      </c>
      <c r="C8" s="11">
        <v>1714128</v>
      </c>
      <c r="D8" s="11">
        <v>11699417</v>
      </c>
      <c r="E8" s="11">
        <v>156027397</v>
      </c>
      <c r="F8" s="11">
        <v>16388678</v>
      </c>
      <c r="G8" s="11">
        <v>172416075</v>
      </c>
      <c r="H8" s="11">
        <v>12177711</v>
      </c>
      <c r="I8" s="16">
        <v>18.0455</v>
      </c>
    </row>
    <row r="9" spans="1:9" ht="12" customHeight="1">
      <c r="A9" s="2" t="str">
        <f>"Dec "&amp;RIGHT(A6,4)-1</f>
        <v>Dec 2011</v>
      </c>
      <c r="B9" s="11">
        <v>7873732</v>
      </c>
      <c r="C9" s="11">
        <v>1344964</v>
      </c>
      <c r="D9" s="11">
        <v>9218696</v>
      </c>
      <c r="E9" s="11">
        <v>117773929</v>
      </c>
      <c r="F9" s="11">
        <v>12272370</v>
      </c>
      <c r="G9" s="11">
        <v>130046299</v>
      </c>
      <c r="H9" s="11">
        <v>11730446</v>
      </c>
      <c r="I9" s="16">
        <v>14.1381</v>
      </c>
    </row>
    <row r="10" spans="1:9" ht="12" customHeight="1">
      <c r="A10" s="2" t="str">
        <f>"Jan "&amp;RIGHT(A6,4)</f>
        <v>Jan 2012</v>
      </c>
      <c r="B10" s="11">
        <v>10205324</v>
      </c>
      <c r="C10" s="11">
        <v>1740671</v>
      </c>
      <c r="D10" s="11">
        <v>11945995</v>
      </c>
      <c r="E10" s="11">
        <v>158156089</v>
      </c>
      <c r="F10" s="11">
        <v>16489824</v>
      </c>
      <c r="G10" s="11">
        <v>174645913</v>
      </c>
      <c r="H10" s="11">
        <v>11678616</v>
      </c>
      <c r="I10" s="16">
        <v>18.9713</v>
      </c>
    </row>
    <row r="11" spans="1:9" ht="12" customHeight="1">
      <c r="A11" s="2" t="str">
        <f>"Feb "&amp;RIGHT(A6,4)</f>
        <v>Feb 2012</v>
      </c>
      <c r="B11" s="11">
        <v>10622129</v>
      </c>
      <c r="C11" s="11">
        <v>1790362</v>
      </c>
      <c r="D11" s="11">
        <v>12412491</v>
      </c>
      <c r="E11" s="11">
        <v>166515306</v>
      </c>
      <c r="F11" s="11">
        <v>17247970</v>
      </c>
      <c r="G11" s="11">
        <v>183763276</v>
      </c>
      <c r="H11" s="11">
        <v>11968607</v>
      </c>
      <c r="I11" s="16">
        <v>19.4316</v>
      </c>
    </row>
    <row r="12" spans="1:9" ht="12" customHeight="1">
      <c r="A12" s="2" t="str">
        <f>"Mar "&amp;RIGHT(A6,4)</f>
        <v>Mar 2012</v>
      </c>
      <c r="B12" s="11">
        <v>10990447</v>
      </c>
      <c r="C12" s="11">
        <v>1859163</v>
      </c>
      <c r="D12" s="11">
        <v>12849610</v>
      </c>
      <c r="E12" s="11">
        <v>168268602</v>
      </c>
      <c r="F12" s="11">
        <v>17458197</v>
      </c>
      <c r="G12" s="11">
        <v>185726799</v>
      </c>
      <c r="H12" s="11">
        <v>11985868</v>
      </c>
      <c r="I12" s="16">
        <v>19.7066</v>
      </c>
    </row>
    <row r="13" spans="1:9" ht="12" customHeight="1">
      <c r="A13" s="2" t="str">
        <f>"Apr "&amp;RIGHT(A6,4)</f>
        <v>Apr 2012</v>
      </c>
      <c r="B13" s="11">
        <v>9927057</v>
      </c>
      <c r="C13" s="11">
        <v>1670717</v>
      </c>
      <c r="D13" s="11">
        <v>11597774</v>
      </c>
      <c r="E13" s="11">
        <v>152650708</v>
      </c>
      <c r="F13" s="11">
        <v>15641847</v>
      </c>
      <c r="G13" s="11">
        <v>168292555</v>
      </c>
      <c r="H13" s="11">
        <v>12069528</v>
      </c>
      <c r="I13" s="16">
        <v>17.6985</v>
      </c>
    </row>
    <row r="14" spans="1:9" ht="12" customHeight="1">
      <c r="A14" s="2" t="str">
        <f>"May "&amp;RIGHT(A6,4)</f>
        <v>May 2012</v>
      </c>
      <c r="B14" s="11">
        <v>11533179</v>
      </c>
      <c r="C14" s="11">
        <v>1886014</v>
      </c>
      <c r="D14" s="11">
        <v>13419193</v>
      </c>
      <c r="E14" s="11">
        <v>173567283</v>
      </c>
      <c r="F14" s="11">
        <v>17523754</v>
      </c>
      <c r="G14" s="11">
        <v>191091037</v>
      </c>
      <c r="H14" s="11">
        <v>11882200</v>
      </c>
      <c r="I14" s="16">
        <v>20.28</v>
      </c>
    </row>
    <row r="15" spans="1:9" ht="12" customHeight="1">
      <c r="A15" s="2" t="str">
        <f>"Jun "&amp;RIGHT(A6,4)</f>
        <v>Jun 2012</v>
      </c>
      <c r="B15" s="11">
        <v>2611651</v>
      </c>
      <c r="C15" s="11">
        <v>319174</v>
      </c>
      <c r="D15" s="11">
        <v>2930825</v>
      </c>
      <c r="E15" s="11">
        <v>38647385</v>
      </c>
      <c r="F15" s="11">
        <v>3234466</v>
      </c>
      <c r="G15" s="11">
        <v>41881851</v>
      </c>
      <c r="H15" s="11">
        <v>4741553</v>
      </c>
      <c r="I15" s="16">
        <v>10.755</v>
      </c>
    </row>
    <row r="16" spans="1:9" ht="12" customHeight="1">
      <c r="A16" s="2" t="str">
        <f>"Jul "&amp;RIGHT(A6,4)</f>
        <v>Jul 2012</v>
      </c>
      <c r="B16" s="11">
        <v>587578</v>
      </c>
      <c r="C16" s="11">
        <v>20536</v>
      </c>
      <c r="D16" s="11">
        <v>608114</v>
      </c>
      <c r="E16" s="11">
        <v>8756156</v>
      </c>
      <c r="F16" s="11">
        <v>233344</v>
      </c>
      <c r="G16" s="11">
        <v>8989500</v>
      </c>
      <c r="H16" s="11">
        <v>550467</v>
      </c>
      <c r="I16" s="16">
        <v>18.4373</v>
      </c>
    </row>
    <row r="17" spans="1:9" ht="12" customHeight="1">
      <c r="A17" s="2" t="str">
        <f>"Aug "&amp;RIGHT(A6,4)</f>
        <v>Aug 2012</v>
      </c>
      <c r="B17" s="11">
        <v>2761059</v>
      </c>
      <c r="C17" s="11">
        <v>371498</v>
      </c>
      <c r="D17" s="11">
        <v>3132557</v>
      </c>
      <c r="E17" s="11">
        <v>67850766</v>
      </c>
      <c r="F17" s="11">
        <v>5973685</v>
      </c>
      <c r="G17" s="11">
        <v>73824451</v>
      </c>
      <c r="H17" s="11">
        <v>7371756</v>
      </c>
      <c r="I17" s="16">
        <v>12.4415</v>
      </c>
    </row>
    <row r="18" spans="1:9" ht="12" customHeight="1">
      <c r="A18" s="2" t="str">
        <f>"Sep "&amp;RIGHT(A6,4)</f>
        <v>Sep 2012</v>
      </c>
      <c r="B18" s="11">
        <v>8678976</v>
      </c>
      <c r="C18" s="11">
        <v>1360828</v>
      </c>
      <c r="D18" s="11">
        <v>10039804</v>
      </c>
      <c r="E18" s="11">
        <v>163040623</v>
      </c>
      <c r="F18" s="11">
        <v>15865076</v>
      </c>
      <c r="G18" s="11">
        <v>178905699</v>
      </c>
      <c r="H18" s="11">
        <v>11833723</v>
      </c>
      <c r="I18" s="16">
        <v>18.9881</v>
      </c>
    </row>
    <row r="19" spans="1:9" ht="12" customHeight="1">
      <c r="A19" s="12" t="s">
        <v>58</v>
      </c>
      <c r="B19" s="13">
        <v>96327229</v>
      </c>
      <c r="C19" s="13">
        <v>15873692</v>
      </c>
      <c r="D19" s="13">
        <v>112200921</v>
      </c>
      <c r="E19" s="13">
        <v>1537538054</v>
      </c>
      <c r="F19" s="13">
        <v>155675707</v>
      </c>
      <c r="G19" s="13">
        <v>1693213761</v>
      </c>
      <c r="H19" s="13">
        <v>11917068.7778</v>
      </c>
      <c r="I19" s="17">
        <v>177.7468</v>
      </c>
    </row>
    <row r="20" spans="1:9" ht="12" customHeight="1">
      <c r="A20" s="14" t="s">
        <v>398</v>
      </c>
      <c r="B20" s="15">
        <v>20536097</v>
      </c>
      <c r="C20" s="15">
        <v>3509765</v>
      </c>
      <c r="D20" s="15">
        <v>24045862</v>
      </c>
      <c r="E20" s="15">
        <v>322311207</v>
      </c>
      <c r="F20" s="15">
        <v>33735174</v>
      </c>
      <c r="G20" s="15">
        <v>356046381</v>
      </c>
      <c r="H20" s="15">
        <v>12052315.5</v>
      </c>
      <c r="I20" s="18">
        <v>37.7776</v>
      </c>
    </row>
    <row r="21" ht="12" customHeight="1">
      <c r="A21" s="3" t="str">
        <f>"FY "&amp;RIGHT(A6,4)+1</f>
        <v>FY 2013</v>
      </c>
    </row>
    <row r="22" spans="1:9" ht="12" customHeight="1">
      <c r="A22" s="2" t="str">
        <f>"Oct "&amp;RIGHT(A6,4)</f>
        <v>Oct 2012</v>
      </c>
      <c r="B22" s="11">
        <v>10036764</v>
      </c>
      <c r="C22" s="11">
        <v>1627798</v>
      </c>
      <c r="D22" s="11">
        <v>11664562</v>
      </c>
      <c r="E22" s="11">
        <v>187238683</v>
      </c>
      <c r="F22" s="11">
        <v>19021057</v>
      </c>
      <c r="G22" s="11">
        <v>206259740</v>
      </c>
      <c r="H22" s="11">
        <v>12086089</v>
      </c>
      <c r="I22" s="16">
        <v>21.4561</v>
      </c>
    </row>
    <row r="23" spans="1:9" ht="12" customHeight="1">
      <c r="A23" s="2" t="str">
        <f>"Nov "&amp;RIGHT(A6,4)</f>
        <v>Nov 2012</v>
      </c>
      <c r="B23" s="11">
        <v>9243007</v>
      </c>
      <c r="C23" s="11">
        <v>1507283</v>
      </c>
      <c r="D23" s="11">
        <v>10750290</v>
      </c>
      <c r="E23" s="11">
        <v>162707775</v>
      </c>
      <c r="F23" s="11">
        <v>16645964</v>
      </c>
      <c r="G23" s="11">
        <v>179353739</v>
      </c>
      <c r="H23" s="11">
        <v>12455057</v>
      </c>
      <c r="I23" s="16">
        <v>18.122</v>
      </c>
    </row>
    <row r="24" spans="1:9" ht="12" customHeight="1">
      <c r="A24" s="2" t="str">
        <f>"Dec "&amp;RIGHT(A6,4)</f>
        <v>Dec 2012</v>
      </c>
      <c r="B24" s="11" t="s">
        <v>397</v>
      </c>
      <c r="C24" s="11" t="s">
        <v>397</v>
      </c>
      <c r="D24" s="11" t="s">
        <v>397</v>
      </c>
      <c r="E24" s="11" t="s">
        <v>397</v>
      </c>
      <c r="F24" s="11" t="s">
        <v>397</v>
      </c>
      <c r="G24" s="11" t="s">
        <v>397</v>
      </c>
      <c r="H24" s="11" t="s">
        <v>397</v>
      </c>
      <c r="I24" s="16" t="s">
        <v>397</v>
      </c>
    </row>
    <row r="25" spans="1:9" ht="12" customHeight="1">
      <c r="A25" s="2" t="str">
        <f>"Jan "&amp;RIGHT(A6,4)+1</f>
        <v>Jan 2013</v>
      </c>
      <c r="B25" s="11" t="s">
        <v>397</v>
      </c>
      <c r="C25" s="11" t="s">
        <v>397</v>
      </c>
      <c r="D25" s="11" t="s">
        <v>397</v>
      </c>
      <c r="E25" s="11" t="s">
        <v>397</v>
      </c>
      <c r="F25" s="11" t="s">
        <v>397</v>
      </c>
      <c r="G25" s="11" t="s">
        <v>397</v>
      </c>
      <c r="H25" s="11" t="s">
        <v>397</v>
      </c>
      <c r="I25" s="16" t="s">
        <v>397</v>
      </c>
    </row>
    <row r="26" spans="1:9" ht="12" customHeight="1">
      <c r="A26" s="2" t="str">
        <f>"Feb "&amp;RIGHT(A6,4)+1</f>
        <v>Feb 2013</v>
      </c>
      <c r="B26" s="11" t="s">
        <v>397</v>
      </c>
      <c r="C26" s="11" t="s">
        <v>397</v>
      </c>
      <c r="D26" s="11" t="s">
        <v>397</v>
      </c>
      <c r="E26" s="11" t="s">
        <v>397</v>
      </c>
      <c r="F26" s="11" t="s">
        <v>397</v>
      </c>
      <c r="G26" s="11" t="s">
        <v>397</v>
      </c>
      <c r="H26" s="11" t="s">
        <v>397</v>
      </c>
      <c r="I26" s="16" t="s">
        <v>397</v>
      </c>
    </row>
    <row r="27" spans="1:9" ht="12" customHeight="1">
      <c r="A27" s="2" t="str">
        <f>"Mar "&amp;RIGHT(A6,4)+1</f>
        <v>Mar 2013</v>
      </c>
      <c r="B27" s="11" t="s">
        <v>397</v>
      </c>
      <c r="C27" s="11" t="s">
        <v>397</v>
      </c>
      <c r="D27" s="11" t="s">
        <v>397</v>
      </c>
      <c r="E27" s="11" t="s">
        <v>397</v>
      </c>
      <c r="F27" s="11" t="s">
        <v>397</v>
      </c>
      <c r="G27" s="11" t="s">
        <v>397</v>
      </c>
      <c r="H27" s="11" t="s">
        <v>397</v>
      </c>
      <c r="I27" s="16" t="s">
        <v>397</v>
      </c>
    </row>
    <row r="28" spans="1:9" ht="12" customHeight="1">
      <c r="A28" s="2" t="str">
        <f>"Apr "&amp;RIGHT(A6,4)+1</f>
        <v>Apr 2013</v>
      </c>
      <c r="B28" s="11" t="s">
        <v>397</v>
      </c>
      <c r="C28" s="11" t="s">
        <v>397</v>
      </c>
      <c r="D28" s="11" t="s">
        <v>397</v>
      </c>
      <c r="E28" s="11" t="s">
        <v>397</v>
      </c>
      <c r="F28" s="11" t="s">
        <v>397</v>
      </c>
      <c r="G28" s="11" t="s">
        <v>397</v>
      </c>
      <c r="H28" s="11" t="s">
        <v>397</v>
      </c>
      <c r="I28" s="16" t="s">
        <v>397</v>
      </c>
    </row>
    <row r="29" spans="1:9" ht="12" customHeight="1">
      <c r="A29" s="2" t="str">
        <f>"May "&amp;RIGHT(A6,4)+1</f>
        <v>May 2013</v>
      </c>
      <c r="B29" s="11" t="s">
        <v>397</v>
      </c>
      <c r="C29" s="11" t="s">
        <v>397</v>
      </c>
      <c r="D29" s="11" t="s">
        <v>397</v>
      </c>
      <c r="E29" s="11" t="s">
        <v>397</v>
      </c>
      <c r="F29" s="11" t="s">
        <v>397</v>
      </c>
      <c r="G29" s="11" t="s">
        <v>397</v>
      </c>
      <c r="H29" s="11" t="s">
        <v>397</v>
      </c>
      <c r="I29" s="16" t="s">
        <v>397</v>
      </c>
    </row>
    <row r="30" spans="1:9" ht="12" customHeight="1">
      <c r="A30" s="2" t="str">
        <f>"Jun "&amp;RIGHT(A6,4)+1</f>
        <v>Jun 2013</v>
      </c>
      <c r="B30" s="11" t="s">
        <v>397</v>
      </c>
      <c r="C30" s="11" t="s">
        <v>397</v>
      </c>
      <c r="D30" s="11" t="s">
        <v>397</v>
      </c>
      <c r="E30" s="11" t="s">
        <v>397</v>
      </c>
      <c r="F30" s="11" t="s">
        <v>397</v>
      </c>
      <c r="G30" s="11" t="s">
        <v>397</v>
      </c>
      <c r="H30" s="11" t="s">
        <v>397</v>
      </c>
      <c r="I30" s="16" t="s">
        <v>397</v>
      </c>
    </row>
    <row r="31" spans="1:9" ht="12" customHeight="1">
      <c r="A31" s="2" t="str">
        <f>"Jul "&amp;RIGHT(A6,4)+1</f>
        <v>Jul 2013</v>
      </c>
      <c r="B31" s="11" t="s">
        <v>397</v>
      </c>
      <c r="C31" s="11" t="s">
        <v>397</v>
      </c>
      <c r="D31" s="11" t="s">
        <v>397</v>
      </c>
      <c r="E31" s="11" t="s">
        <v>397</v>
      </c>
      <c r="F31" s="11" t="s">
        <v>397</v>
      </c>
      <c r="G31" s="11" t="s">
        <v>397</v>
      </c>
      <c r="H31" s="11" t="s">
        <v>397</v>
      </c>
      <c r="I31" s="16" t="s">
        <v>397</v>
      </c>
    </row>
    <row r="32" spans="1:9" ht="12" customHeight="1">
      <c r="A32" s="2" t="str">
        <f>"Aug "&amp;RIGHT(A6,4)+1</f>
        <v>Aug 2013</v>
      </c>
      <c r="B32" s="11" t="s">
        <v>397</v>
      </c>
      <c r="C32" s="11" t="s">
        <v>397</v>
      </c>
      <c r="D32" s="11" t="s">
        <v>397</v>
      </c>
      <c r="E32" s="11" t="s">
        <v>397</v>
      </c>
      <c r="F32" s="11" t="s">
        <v>397</v>
      </c>
      <c r="G32" s="11" t="s">
        <v>397</v>
      </c>
      <c r="H32" s="11" t="s">
        <v>397</v>
      </c>
      <c r="I32" s="16" t="s">
        <v>397</v>
      </c>
    </row>
    <row r="33" spans="1:9" ht="12" customHeight="1">
      <c r="A33" s="2" t="str">
        <f>"Sep "&amp;RIGHT(A6,4)+1</f>
        <v>Sep 2013</v>
      </c>
      <c r="B33" s="11" t="s">
        <v>397</v>
      </c>
      <c r="C33" s="11" t="s">
        <v>397</v>
      </c>
      <c r="D33" s="11" t="s">
        <v>397</v>
      </c>
      <c r="E33" s="11" t="s">
        <v>397</v>
      </c>
      <c r="F33" s="11" t="s">
        <v>397</v>
      </c>
      <c r="G33" s="11" t="s">
        <v>397</v>
      </c>
      <c r="H33" s="11" t="s">
        <v>397</v>
      </c>
      <c r="I33" s="16" t="s">
        <v>397</v>
      </c>
    </row>
    <row r="34" spans="1:9" ht="12" customHeight="1">
      <c r="A34" s="12" t="s">
        <v>58</v>
      </c>
      <c r="B34" s="13">
        <v>19279771</v>
      </c>
      <c r="C34" s="13">
        <v>3135081</v>
      </c>
      <c r="D34" s="13">
        <v>22414852</v>
      </c>
      <c r="E34" s="13">
        <v>349946458</v>
      </c>
      <c r="F34" s="13">
        <v>35667021</v>
      </c>
      <c r="G34" s="13">
        <v>385613479</v>
      </c>
      <c r="H34" s="13">
        <v>12270573</v>
      </c>
      <c r="I34" s="17">
        <v>39.5781</v>
      </c>
    </row>
    <row r="35" spans="1:9" ht="12" customHeight="1">
      <c r="A35" s="14" t="str">
        <f>"Total "&amp;MID(A20,7,LEN(A20)-13)&amp;" Months"</f>
        <v>Total 2 Months</v>
      </c>
      <c r="B35" s="15">
        <v>19279771</v>
      </c>
      <c r="C35" s="15">
        <v>3135081</v>
      </c>
      <c r="D35" s="15">
        <v>22414852</v>
      </c>
      <c r="E35" s="15">
        <v>349946458</v>
      </c>
      <c r="F35" s="15">
        <v>35667021</v>
      </c>
      <c r="G35" s="15">
        <v>385613479</v>
      </c>
      <c r="H35" s="15">
        <v>12270573</v>
      </c>
      <c r="I35" s="18">
        <v>39.5781</v>
      </c>
    </row>
    <row r="36" spans="1:9" ht="12" customHeight="1">
      <c r="A36" s="36"/>
      <c r="B36" s="36"/>
      <c r="C36" s="36"/>
      <c r="D36" s="36"/>
      <c r="E36" s="36"/>
      <c r="F36" s="36"/>
      <c r="G36" s="36"/>
      <c r="H36" s="36"/>
      <c r="I36" s="36"/>
    </row>
    <row r="37" spans="1:9" ht="69.75" customHeight="1">
      <c r="A37" s="55" t="s">
        <v>100</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101</v>
      </c>
      <c r="B2" s="46"/>
      <c r="C2" s="46"/>
      <c r="D2" s="46"/>
      <c r="E2" s="46"/>
      <c r="F2" s="46"/>
      <c r="G2" s="46"/>
      <c r="H2" s="46"/>
      <c r="I2" s="1"/>
    </row>
    <row r="3" spans="1:9" ht="24" customHeight="1">
      <c r="A3" s="48" t="s">
        <v>53</v>
      </c>
      <c r="B3" s="50" t="s">
        <v>97</v>
      </c>
      <c r="C3" s="56"/>
      <c r="D3" s="51"/>
      <c r="E3" s="50" t="s">
        <v>98</v>
      </c>
      <c r="F3" s="56"/>
      <c r="G3" s="51"/>
      <c r="H3" s="40" t="s">
        <v>221</v>
      </c>
      <c r="I3" s="42" t="s">
        <v>222</v>
      </c>
    </row>
    <row r="4" spans="1:9" ht="24" customHeight="1">
      <c r="A4" s="49"/>
      <c r="B4" s="10" t="s">
        <v>82</v>
      </c>
      <c r="C4" s="10" t="s">
        <v>83</v>
      </c>
      <c r="D4" s="10" t="s">
        <v>58</v>
      </c>
      <c r="E4" s="10" t="s">
        <v>82</v>
      </c>
      <c r="F4" s="10" t="s">
        <v>83</v>
      </c>
      <c r="G4" s="10" t="s">
        <v>58</v>
      </c>
      <c r="H4" s="41"/>
      <c r="I4" s="43"/>
    </row>
    <row r="5" spans="1:9" ht="12" customHeight="1">
      <c r="A5" s="1"/>
      <c r="B5" s="36" t="str">
        <f>REPT("-",90)&amp;" Dollars "&amp;REPT("-",90)</f>
        <v>------------------------------------------------------------------------------------------ Dollars ------------------------------------------------------------------------------------------</v>
      </c>
      <c r="C5" s="36"/>
      <c r="D5" s="36"/>
      <c r="E5" s="36"/>
      <c r="F5" s="36"/>
      <c r="G5" s="36"/>
      <c r="H5" s="36"/>
      <c r="I5" s="36"/>
    </row>
    <row r="6" ht="12" customHeight="1">
      <c r="A6" s="3" t="s">
        <v>396</v>
      </c>
    </row>
    <row r="7" spans="1:9" ht="12" customHeight="1">
      <c r="A7" s="2" t="str">
        <f>"Oct "&amp;RIGHT(A6,4)-1</f>
        <v>Oct 2011</v>
      </c>
      <c r="B7" s="11">
        <v>15945552.03</v>
      </c>
      <c r="C7" s="11">
        <v>2177042.82</v>
      </c>
      <c r="D7" s="11">
        <v>18122594.85</v>
      </c>
      <c r="E7" s="11">
        <v>299701458.78</v>
      </c>
      <c r="F7" s="11">
        <v>26070858.96</v>
      </c>
      <c r="G7" s="11">
        <v>325772317.74</v>
      </c>
      <c r="H7" s="11">
        <v>10644015.41</v>
      </c>
      <c r="I7" s="11">
        <v>354538928</v>
      </c>
    </row>
    <row r="8" spans="1:9" ht="12" customHeight="1">
      <c r="A8" s="2" t="str">
        <f>"Nov "&amp;RIGHT(A6,4)-1</f>
        <v>Nov 2011</v>
      </c>
      <c r="B8" s="11">
        <v>15093323.49</v>
      </c>
      <c r="C8" s="11">
        <v>2079028.73</v>
      </c>
      <c r="D8" s="11">
        <v>17172352.22</v>
      </c>
      <c r="E8" s="11">
        <v>281260528.68</v>
      </c>
      <c r="F8" s="11">
        <v>24639805.86</v>
      </c>
      <c r="G8" s="11">
        <v>305900334.54</v>
      </c>
      <c r="H8" s="11">
        <v>9637729.56</v>
      </c>
      <c r="I8" s="11">
        <v>332710416.32</v>
      </c>
    </row>
    <row r="9" spans="1:9" ht="12" customHeight="1">
      <c r="A9" s="2" t="str">
        <f>"Dec "&amp;RIGHT(A6,4)-1</f>
        <v>Dec 2011</v>
      </c>
      <c r="B9" s="11">
        <v>11898707.07</v>
      </c>
      <c r="C9" s="11">
        <v>1631285.54</v>
      </c>
      <c r="D9" s="11">
        <v>13529992.61</v>
      </c>
      <c r="E9" s="11">
        <v>212237117.76</v>
      </c>
      <c r="F9" s="11">
        <v>18441244.8</v>
      </c>
      <c r="G9" s="11">
        <v>230678362.56</v>
      </c>
      <c r="H9" s="11">
        <v>7185938.16</v>
      </c>
      <c r="I9" s="11">
        <v>251394293.33</v>
      </c>
    </row>
    <row r="10" spans="1:9" ht="12" customHeight="1">
      <c r="A10" s="2" t="str">
        <f>"Jan "&amp;RIGHT(A6,4)</f>
        <v>Jan 2012</v>
      </c>
      <c r="B10" s="11">
        <v>15425658.44</v>
      </c>
      <c r="C10" s="11">
        <v>2110985.31</v>
      </c>
      <c r="D10" s="11">
        <v>17536643.75</v>
      </c>
      <c r="E10" s="11">
        <v>285074378.76</v>
      </c>
      <c r="F10" s="11">
        <v>24786629.34</v>
      </c>
      <c r="G10" s="11">
        <v>309861008.1</v>
      </c>
      <c r="H10" s="11">
        <v>9455254.09</v>
      </c>
      <c r="I10" s="11">
        <v>336852905.94</v>
      </c>
    </row>
    <row r="11" spans="1:9" ht="12" customHeight="1">
      <c r="A11" s="2" t="str">
        <f>"Feb "&amp;RIGHT(A6,4)</f>
        <v>Feb 2012</v>
      </c>
      <c r="B11" s="11">
        <v>16056790.94</v>
      </c>
      <c r="C11" s="11">
        <v>2171320.92</v>
      </c>
      <c r="D11" s="11">
        <v>18228111.86</v>
      </c>
      <c r="E11" s="11">
        <v>300150529.56</v>
      </c>
      <c r="F11" s="11">
        <v>25927779.72</v>
      </c>
      <c r="G11" s="11">
        <v>326078309.28</v>
      </c>
      <c r="H11" s="11">
        <v>9841538.31</v>
      </c>
      <c r="I11" s="11">
        <v>354147959.45</v>
      </c>
    </row>
    <row r="12" spans="1:9" ht="12" customHeight="1">
      <c r="A12" s="2" t="str">
        <f>"Mar "&amp;RIGHT(A6,4)</f>
        <v>Mar 2012</v>
      </c>
      <c r="B12" s="11">
        <v>16609993.42</v>
      </c>
      <c r="C12" s="11">
        <v>2253656.53</v>
      </c>
      <c r="D12" s="11">
        <v>18863649.95</v>
      </c>
      <c r="E12" s="11">
        <v>303243769.38</v>
      </c>
      <c r="F12" s="11">
        <v>26233746.48</v>
      </c>
      <c r="G12" s="11">
        <v>329477515.86</v>
      </c>
      <c r="H12" s="11">
        <v>10171195.17</v>
      </c>
      <c r="I12" s="11">
        <v>358512360.98</v>
      </c>
    </row>
    <row r="13" spans="1:9" ht="12" customHeight="1">
      <c r="A13" s="2" t="str">
        <f>"Apr "&amp;RIGHT(A6,4)</f>
        <v>Apr 2012</v>
      </c>
      <c r="B13" s="11">
        <v>15008065.47</v>
      </c>
      <c r="C13" s="11">
        <v>2026690.62</v>
      </c>
      <c r="D13" s="11">
        <v>17034756.09</v>
      </c>
      <c r="E13" s="11">
        <v>275241873.54</v>
      </c>
      <c r="F13" s="11">
        <v>23523335.16</v>
      </c>
      <c r="G13" s="11">
        <v>298765208.7</v>
      </c>
      <c r="H13" s="11">
        <v>9122214.31</v>
      </c>
      <c r="I13" s="11">
        <v>324922179.1</v>
      </c>
    </row>
    <row r="14" spans="1:9" ht="12" customHeight="1">
      <c r="A14" s="2" t="str">
        <f>"May "&amp;RIGHT(A6,4)</f>
        <v>May 2012</v>
      </c>
      <c r="B14" s="11">
        <v>17430688.89</v>
      </c>
      <c r="C14" s="11">
        <v>2286537.89</v>
      </c>
      <c r="D14" s="11">
        <v>19717226.78</v>
      </c>
      <c r="E14" s="11">
        <v>312752517.36</v>
      </c>
      <c r="F14" s="11">
        <v>26327987.16</v>
      </c>
      <c r="G14" s="11">
        <v>339080504.52</v>
      </c>
      <c r="H14" s="11">
        <v>9856014.38</v>
      </c>
      <c r="I14" s="11">
        <v>368653745.68</v>
      </c>
    </row>
    <row r="15" spans="1:9" ht="12" customHeight="1">
      <c r="A15" s="2" t="str">
        <f>"Jun "&amp;RIGHT(A6,4)</f>
        <v>Jun 2012</v>
      </c>
      <c r="B15" s="11">
        <v>3945544.91</v>
      </c>
      <c r="C15" s="11">
        <v>386688.29</v>
      </c>
      <c r="D15" s="11">
        <v>4332233.2</v>
      </c>
      <c r="E15" s="11">
        <v>69599955</v>
      </c>
      <c r="F15" s="11">
        <v>4851714.9</v>
      </c>
      <c r="G15" s="11">
        <v>74451669.9</v>
      </c>
      <c r="H15" s="11">
        <v>1669505.43</v>
      </c>
      <c r="I15" s="11">
        <v>80453408.53</v>
      </c>
    </row>
    <row r="16" spans="1:9" ht="12" customHeight="1">
      <c r="A16" s="2" t="str">
        <f>"Jul "&amp;RIGHT(A6,4)</f>
        <v>Jul 2012</v>
      </c>
      <c r="B16" s="11">
        <v>910753.18</v>
      </c>
      <c r="C16" s="11">
        <v>25675.2</v>
      </c>
      <c r="D16" s="11">
        <v>936428.38</v>
      </c>
      <c r="E16" s="11">
        <v>16220767.94</v>
      </c>
      <c r="F16" s="11">
        <v>361766.9</v>
      </c>
      <c r="G16" s="11">
        <v>16582534.84</v>
      </c>
      <c r="H16" s="11">
        <v>148924.97</v>
      </c>
      <c r="I16" s="11">
        <v>17667888.19</v>
      </c>
    </row>
    <row r="17" spans="1:9" ht="12" customHeight="1">
      <c r="A17" s="2" t="str">
        <f>"Aug "&amp;RIGHT(A6,4)</f>
        <v>Aug 2012</v>
      </c>
      <c r="B17" s="11">
        <v>4289961.15</v>
      </c>
      <c r="C17" s="11">
        <v>467390.9</v>
      </c>
      <c r="D17" s="11">
        <v>4757352.05</v>
      </c>
      <c r="E17" s="11">
        <v>125797162.68</v>
      </c>
      <c r="F17" s="11">
        <v>9289613.64</v>
      </c>
      <c r="G17" s="11">
        <v>135086776.32</v>
      </c>
      <c r="H17" s="11">
        <v>3995473.49</v>
      </c>
      <c r="I17" s="11">
        <v>143839601.86</v>
      </c>
    </row>
    <row r="18" spans="1:9" ht="12" customHeight="1">
      <c r="A18" s="2" t="str">
        <f>"Sep "&amp;RIGHT(A6,4)</f>
        <v>Sep 2012</v>
      </c>
      <c r="B18" s="11">
        <v>13466482.22</v>
      </c>
      <c r="C18" s="11">
        <v>1705416.39</v>
      </c>
      <c r="D18" s="11">
        <v>15171898.61</v>
      </c>
      <c r="E18" s="11">
        <v>302082718.36</v>
      </c>
      <c r="F18" s="11">
        <v>24647548.62</v>
      </c>
      <c r="G18" s="11">
        <v>326730266.98</v>
      </c>
      <c r="H18" s="11">
        <v>9669455.18</v>
      </c>
      <c r="I18" s="11">
        <v>351571620.77</v>
      </c>
    </row>
    <row r="19" spans="1:9" ht="12" customHeight="1">
      <c r="A19" s="12" t="s">
        <v>58</v>
      </c>
      <c r="B19" s="13">
        <v>146081521.21</v>
      </c>
      <c r="C19" s="13">
        <v>19321719.14</v>
      </c>
      <c r="D19" s="13">
        <v>165403240.35</v>
      </c>
      <c r="E19" s="13">
        <v>2783362777.8</v>
      </c>
      <c r="F19" s="13">
        <v>235102031.54</v>
      </c>
      <c r="G19" s="13">
        <v>3018464809.34</v>
      </c>
      <c r="H19" s="13">
        <v>91397258.46</v>
      </c>
      <c r="I19" s="13">
        <v>3275265308.15</v>
      </c>
    </row>
    <row r="20" spans="1:9" ht="12" customHeight="1">
      <c r="A20" s="14" t="s">
        <v>398</v>
      </c>
      <c r="B20" s="15">
        <v>31038875.52</v>
      </c>
      <c r="C20" s="15">
        <v>4256071.55</v>
      </c>
      <c r="D20" s="15">
        <v>35294947.07</v>
      </c>
      <c r="E20" s="15">
        <v>580961987.46</v>
      </c>
      <c r="F20" s="15">
        <v>50710664.82</v>
      </c>
      <c r="G20" s="15">
        <v>631672652.28</v>
      </c>
      <c r="H20" s="15">
        <v>20281744.97</v>
      </c>
      <c r="I20" s="15">
        <v>687249344.32</v>
      </c>
    </row>
    <row r="21" ht="12" customHeight="1">
      <c r="A21" s="3" t="str">
        <f>"FY "&amp;RIGHT(A6,4)+1</f>
        <v>FY 2013</v>
      </c>
    </row>
    <row r="22" spans="1:9" ht="12" customHeight="1">
      <c r="A22" s="2" t="str">
        <f>"Oct "&amp;RIGHT(A6,4)</f>
        <v>Oct 2012</v>
      </c>
      <c r="B22" s="11">
        <v>15569048.39</v>
      </c>
      <c r="C22" s="11">
        <v>2038452.37</v>
      </c>
      <c r="D22" s="11">
        <v>17607500.76</v>
      </c>
      <c r="E22" s="11">
        <v>346856942.5</v>
      </c>
      <c r="F22" s="11">
        <v>29541738.84</v>
      </c>
      <c r="G22" s="11">
        <v>376398681.34</v>
      </c>
      <c r="H22" s="11">
        <v>11192494.57</v>
      </c>
      <c r="I22" s="11">
        <v>405198676.67</v>
      </c>
    </row>
    <row r="23" spans="1:9" ht="12" customHeight="1">
      <c r="A23" s="2" t="str">
        <f>"Nov "&amp;RIGHT(A6,4)</f>
        <v>Nov 2012</v>
      </c>
      <c r="B23" s="11">
        <v>14338144.15</v>
      </c>
      <c r="C23" s="11">
        <v>1887680.37</v>
      </c>
      <c r="D23" s="11">
        <v>16225824.52</v>
      </c>
      <c r="E23" s="11">
        <v>301452783.6</v>
      </c>
      <c r="F23" s="11">
        <v>25858344.64</v>
      </c>
      <c r="G23" s="11">
        <v>327311128.24</v>
      </c>
      <c r="H23" s="11">
        <v>9628428.4</v>
      </c>
      <c r="I23" s="11">
        <v>353165381.16</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29907192.54</v>
      </c>
      <c r="C34" s="13">
        <v>3926132.74</v>
      </c>
      <c r="D34" s="13">
        <v>33833325.28</v>
      </c>
      <c r="E34" s="13">
        <v>648309726.1</v>
      </c>
      <c r="F34" s="13">
        <v>55400083.48</v>
      </c>
      <c r="G34" s="13">
        <v>703709809.58</v>
      </c>
      <c r="H34" s="13">
        <v>20820922.97</v>
      </c>
      <c r="I34" s="13">
        <v>758364057.83</v>
      </c>
    </row>
    <row r="35" spans="1:9" ht="12" customHeight="1">
      <c r="A35" s="14" t="str">
        <f>"Total "&amp;MID(A20,7,LEN(A20)-13)&amp;" Months"</f>
        <v>Total 2 Months</v>
      </c>
      <c r="B35" s="15">
        <v>29907192.54</v>
      </c>
      <c r="C35" s="15">
        <v>3926132.74</v>
      </c>
      <c r="D35" s="15">
        <v>33833325.28</v>
      </c>
      <c r="E35" s="15">
        <v>648309726.1</v>
      </c>
      <c r="F35" s="15">
        <v>55400083.48</v>
      </c>
      <c r="G35" s="15">
        <v>703709809.58</v>
      </c>
      <c r="H35" s="15">
        <v>20820922.97</v>
      </c>
      <c r="I35" s="15">
        <v>758364057.83</v>
      </c>
    </row>
    <row r="36" spans="1:9" ht="12" customHeight="1">
      <c r="A36" s="36"/>
      <c r="B36" s="36"/>
      <c r="C36" s="36"/>
      <c r="D36" s="36"/>
      <c r="E36" s="36"/>
      <c r="F36" s="36"/>
      <c r="G36" s="36"/>
      <c r="H36" s="36"/>
      <c r="I36" s="36"/>
    </row>
    <row r="37" spans="1:9" ht="69.75" customHeight="1">
      <c r="A37" s="55" t="s">
        <v>102</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4" t="s">
        <v>399</v>
      </c>
      <c r="B1" s="44"/>
      <c r="C1" s="44"/>
      <c r="D1" s="44"/>
      <c r="E1" s="44"/>
      <c r="F1" s="44"/>
      <c r="G1" s="44"/>
      <c r="H1" s="44"/>
      <c r="I1" s="44"/>
      <c r="J1" s="66">
        <v>41313</v>
      </c>
    </row>
    <row r="2" spans="1:10" ht="12" customHeight="1">
      <c r="A2" s="46" t="s">
        <v>103</v>
      </c>
      <c r="B2" s="46"/>
      <c r="C2" s="46"/>
      <c r="D2" s="46"/>
      <c r="E2" s="46"/>
      <c r="F2" s="46"/>
      <c r="G2" s="46"/>
      <c r="H2" s="46"/>
      <c r="I2" s="46"/>
      <c r="J2" s="1"/>
    </row>
    <row r="3" spans="1:10" ht="24" customHeight="1">
      <c r="A3" s="48" t="s">
        <v>53</v>
      </c>
      <c r="B3" s="50" t="s">
        <v>223</v>
      </c>
      <c r="C3" s="56"/>
      <c r="D3" s="51"/>
      <c r="E3" s="50" t="s">
        <v>225</v>
      </c>
      <c r="F3" s="56"/>
      <c r="G3" s="51"/>
      <c r="H3" s="50" t="s">
        <v>58</v>
      </c>
      <c r="I3" s="56"/>
      <c r="J3" s="56"/>
    </row>
    <row r="4" spans="1:10" ht="24" customHeight="1">
      <c r="A4" s="49"/>
      <c r="B4" s="10" t="s">
        <v>224</v>
      </c>
      <c r="C4" s="10" t="s">
        <v>104</v>
      </c>
      <c r="D4" s="10" t="s">
        <v>105</v>
      </c>
      <c r="E4" s="10" t="s">
        <v>106</v>
      </c>
      <c r="F4" s="10" t="s">
        <v>104</v>
      </c>
      <c r="G4" s="10" t="s">
        <v>105</v>
      </c>
      <c r="H4" s="10" t="s">
        <v>106</v>
      </c>
      <c r="I4" s="10" t="s">
        <v>104</v>
      </c>
      <c r="J4" s="9" t="s">
        <v>105</v>
      </c>
    </row>
    <row r="5" spans="1:10" ht="12" customHeight="1">
      <c r="A5" s="1"/>
      <c r="B5" s="36" t="str">
        <f>REPT("-",101)&amp;" Number "&amp;REPT("-",101)</f>
        <v>----------------------------------------------------------------------------------------------------- Number -----------------------------------------------------------------------------------------------------</v>
      </c>
      <c r="C5" s="36"/>
      <c r="D5" s="36"/>
      <c r="E5" s="36"/>
      <c r="F5" s="36"/>
      <c r="G5" s="36"/>
      <c r="H5" s="36"/>
      <c r="I5" s="36"/>
      <c r="J5" s="36"/>
    </row>
    <row r="6" ht="12" customHeight="1">
      <c r="A6" s="3" t="s">
        <v>396</v>
      </c>
    </row>
    <row r="7" spans="1:10" ht="12" customHeight="1">
      <c r="A7" s="2" t="str">
        <f>"Oct "&amp;RIGHT(A6,4)-1</f>
        <v>Oct 2011</v>
      </c>
      <c r="B7" s="11" t="s">
        <v>397</v>
      </c>
      <c r="C7" s="11" t="s">
        <v>397</v>
      </c>
      <c r="D7" s="11" t="s">
        <v>397</v>
      </c>
      <c r="E7" s="11" t="s">
        <v>397</v>
      </c>
      <c r="F7" s="11" t="s">
        <v>397</v>
      </c>
      <c r="G7" s="11" t="s">
        <v>397</v>
      </c>
      <c r="H7" s="11" t="s">
        <v>397</v>
      </c>
      <c r="I7" s="11" t="s">
        <v>397</v>
      </c>
      <c r="J7" s="11" t="s">
        <v>397</v>
      </c>
    </row>
    <row r="8" spans="1:10" ht="12" customHeight="1">
      <c r="A8" s="2" t="str">
        <f>"Nov "&amp;RIGHT(A6,4)-1</f>
        <v>Nov 2011</v>
      </c>
      <c r="B8" s="11" t="s">
        <v>397</v>
      </c>
      <c r="C8" s="11" t="s">
        <v>397</v>
      </c>
      <c r="D8" s="11" t="s">
        <v>397</v>
      </c>
      <c r="E8" s="11" t="s">
        <v>397</v>
      </c>
      <c r="F8" s="11" t="s">
        <v>397</v>
      </c>
      <c r="G8" s="11" t="s">
        <v>397</v>
      </c>
      <c r="H8" s="11" t="s">
        <v>397</v>
      </c>
      <c r="I8" s="11" t="s">
        <v>397</v>
      </c>
      <c r="J8" s="11" t="s">
        <v>397</v>
      </c>
    </row>
    <row r="9" spans="1:10" ht="12" customHeight="1">
      <c r="A9" s="2" t="str">
        <f>"Dec "&amp;RIGHT(A6,4)-1</f>
        <v>Dec 2011</v>
      </c>
      <c r="B9" s="11">
        <v>850</v>
      </c>
      <c r="C9" s="11">
        <v>130444</v>
      </c>
      <c r="D9" s="11">
        <v>884015</v>
      </c>
      <c r="E9" s="11">
        <v>20589</v>
      </c>
      <c r="F9" s="11">
        <v>57590</v>
      </c>
      <c r="G9" s="11">
        <v>2613161</v>
      </c>
      <c r="H9" s="11">
        <v>21439</v>
      </c>
      <c r="I9" s="11">
        <v>188034</v>
      </c>
      <c r="J9" s="11">
        <v>3497176</v>
      </c>
    </row>
    <row r="10" spans="1:10" ht="12" customHeight="1">
      <c r="A10" s="2" t="str">
        <f>"Jan "&amp;RIGHT(A6,4)</f>
        <v>Jan 2012</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2012</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2012</v>
      </c>
      <c r="B12" s="11">
        <v>850</v>
      </c>
      <c r="C12" s="11">
        <v>128816</v>
      </c>
      <c r="D12" s="11">
        <v>847572</v>
      </c>
      <c r="E12" s="11">
        <v>20874</v>
      </c>
      <c r="F12" s="11">
        <v>60713</v>
      </c>
      <c r="G12" s="11">
        <v>2917709</v>
      </c>
      <c r="H12" s="11">
        <v>21724</v>
      </c>
      <c r="I12" s="11">
        <v>189529</v>
      </c>
      <c r="J12" s="11">
        <v>3765281</v>
      </c>
    </row>
    <row r="13" spans="1:10" ht="12" customHeight="1">
      <c r="A13" s="2" t="str">
        <f>"Apr "&amp;RIGHT(A6,4)</f>
        <v>Apr 2012</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2012</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2012</v>
      </c>
      <c r="B15" s="11">
        <v>844</v>
      </c>
      <c r="C15" s="11">
        <v>127067</v>
      </c>
      <c r="D15" s="11">
        <v>845201</v>
      </c>
      <c r="E15" s="11">
        <v>19525</v>
      </c>
      <c r="F15" s="11">
        <v>44360</v>
      </c>
      <c r="G15" s="11">
        <v>2052849</v>
      </c>
      <c r="H15" s="11">
        <v>20369</v>
      </c>
      <c r="I15" s="11">
        <v>171427</v>
      </c>
      <c r="J15" s="11">
        <v>2898050</v>
      </c>
    </row>
    <row r="16" spans="1:10" ht="12" customHeight="1">
      <c r="A16" s="2" t="str">
        <f>"Jul "&amp;RIGHT(A6,4)</f>
        <v>Jul 2012</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2012</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2012</v>
      </c>
      <c r="B18" s="11">
        <v>847</v>
      </c>
      <c r="C18" s="11">
        <v>125504</v>
      </c>
      <c r="D18" s="11">
        <v>801571</v>
      </c>
      <c r="E18" s="11">
        <v>20530</v>
      </c>
      <c r="F18" s="11">
        <v>56427</v>
      </c>
      <c r="G18" s="11">
        <v>2762762</v>
      </c>
      <c r="H18" s="11">
        <v>21377</v>
      </c>
      <c r="I18" s="11">
        <v>181931</v>
      </c>
      <c r="J18" s="11">
        <v>3564333</v>
      </c>
    </row>
    <row r="19" spans="1:10" ht="12" customHeight="1">
      <c r="A19" s="12" t="s">
        <v>58</v>
      </c>
      <c r="B19" s="13">
        <v>847.75</v>
      </c>
      <c r="C19" s="13">
        <v>127957.75</v>
      </c>
      <c r="D19" s="13">
        <v>844589.75</v>
      </c>
      <c r="E19" s="13">
        <v>20379.5</v>
      </c>
      <c r="F19" s="13">
        <v>54772.5</v>
      </c>
      <c r="G19" s="13">
        <v>2586620.25</v>
      </c>
      <c r="H19" s="13">
        <v>21227.25</v>
      </c>
      <c r="I19" s="13">
        <v>182730.25</v>
      </c>
      <c r="J19" s="13">
        <v>3431210</v>
      </c>
    </row>
    <row r="20" spans="1:10" ht="12" customHeight="1">
      <c r="A20" s="14" t="s">
        <v>398</v>
      </c>
      <c r="B20" s="15" t="s">
        <v>397</v>
      </c>
      <c r="C20" s="15" t="s">
        <v>397</v>
      </c>
      <c r="D20" s="15" t="s">
        <v>397</v>
      </c>
      <c r="E20" s="15" t="s">
        <v>397</v>
      </c>
      <c r="F20" s="15" t="s">
        <v>397</v>
      </c>
      <c r="G20" s="15" t="s">
        <v>397</v>
      </c>
      <c r="H20" s="15" t="s">
        <v>397</v>
      </c>
      <c r="I20" s="15" t="s">
        <v>397</v>
      </c>
      <c r="J20" s="15" t="s">
        <v>397</v>
      </c>
    </row>
    <row r="21" ht="12" customHeight="1">
      <c r="A21" s="3" t="str">
        <f>"FY "&amp;RIGHT(A6,4)+1</f>
        <v>FY 2013</v>
      </c>
    </row>
    <row r="22" spans="1:10" ht="12" customHeight="1">
      <c r="A22" s="2" t="str">
        <f>"Oct "&amp;RIGHT(A6,4)</f>
        <v>Oct 2012</v>
      </c>
      <c r="B22" s="11" t="s">
        <v>397</v>
      </c>
      <c r="C22" s="11" t="s">
        <v>397</v>
      </c>
      <c r="D22" s="11" t="s">
        <v>397</v>
      </c>
      <c r="E22" s="11" t="s">
        <v>397</v>
      </c>
      <c r="F22" s="11" t="s">
        <v>397</v>
      </c>
      <c r="G22" s="11" t="s">
        <v>397</v>
      </c>
      <c r="H22" s="11" t="s">
        <v>397</v>
      </c>
      <c r="I22" s="11" t="s">
        <v>397</v>
      </c>
      <c r="J22" s="11" t="s">
        <v>397</v>
      </c>
    </row>
    <row r="23" spans="1:10" ht="12" customHeight="1">
      <c r="A23" s="2" t="str">
        <f>"Nov "&amp;RIGHT(A6,4)</f>
        <v>Nov 2012</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2012</v>
      </c>
      <c r="B24" s="11" t="s">
        <v>397</v>
      </c>
      <c r="C24" s="11" t="s">
        <v>397</v>
      </c>
      <c r="D24" s="11" t="s">
        <v>397</v>
      </c>
      <c r="E24" s="11" t="s">
        <v>397</v>
      </c>
      <c r="F24" s="11" t="s">
        <v>397</v>
      </c>
      <c r="G24" s="11" t="s">
        <v>397</v>
      </c>
      <c r="H24" s="11" t="s">
        <v>397</v>
      </c>
      <c r="I24" s="11" t="s">
        <v>397</v>
      </c>
      <c r="J24" s="11" t="s">
        <v>397</v>
      </c>
    </row>
    <row r="25" spans="1:10" ht="12" customHeight="1">
      <c r="A25" s="2" t="str">
        <f>"Jan "&amp;RIGHT(A6,4)+1</f>
        <v>Jan 2013</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2013</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2013</v>
      </c>
      <c r="B27" s="11" t="s">
        <v>397</v>
      </c>
      <c r="C27" s="11" t="s">
        <v>397</v>
      </c>
      <c r="D27" s="11" t="s">
        <v>397</v>
      </c>
      <c r="E27" s="11" t="s">
        <v>397</v>
      </c>
      <c r="F27" s="11" t="s">
        <v>397</v>
      </c>
      <c r="G27" s="11" t="s">
        <v>397</v>
      </c>
      <c r="H27" s="11" t="s">
        <v>397</v>
      </c>
      <c r="I27" s="11" t="s">
        <v>397</v>
      </c>
      <c r="J27" s="11" t="s">
        <v>397</v>
      </c>
    </row>
    <row r="28" spans="1:10" ht="12" customHeight="1">
      <c r="A28" s="2" t="str">
        <f>"Apr "&amp;RIGHT(A6,4)+1</f>
        <v>Apr 2013</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2013</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2013</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2013</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2013</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2013</v>
      </c>
      <c r="B33" s="11" t="s">
        <v>397</v>
      </c>
      <c r="C33" s="11" t="s">
        <v>397</v>
      </c>
      <c r="D33" s="11" t="s">
        <v>397</v>
      </c>
      <c r="E33" s="11" t="s">
        <v>397</v>
      </c>
      <c r="F33" s="11" t="s">
        <v>397</v>
      </c>
      <c r="G33" s="11" t="s">
        <v>397</v>
      </c>
      <c r="H33" s="11" t="s">
        <v>397</v>
      </c>
      <c r="I33" s="11" t="s">
        <v>397</v>
      </c>
      <c r="J33" s="11" t="s">
        <v>397</v>
      </c>
    </row>
    <row r="34" spans="1:10" ht="12" customHeight="1">
      <c r="A34" s="12" t="s">
        <v>58</v>
      </c>
      <c r="B34" s="13" t="s">
        <v>397</v>
      </c>
      <c r="C34" s="13" t="s">
        <v>397</v>
      </c>
      <c r="D34" s="13" t="s">
        <v>397</v>
      </c>
      <c r="E34" s="13" t="s">
        <v>397</v>
      </c>
      <c r="F34" s="13" t="s">
        <v>397</v>
      </c>
      <c r="G34" s="13" t="s">
        <v>397</v>
      </c>
      <c r="H34" s="13" t="s">
        <v>397</v>
      </c>
      <c r="I34" s="13" t="s">
        <v>397</v>
      </c>
      <c r="J34" s="13" t="s">
        <v>397</v>
      </c>
    </row>
    <row r="35" spans="1:10" ht="12" customHeight="1">
      <c r="A35" s="14" t="str">
        <f>"Total "&amp;MID(A20,7,LEN(A20)-13)&amp;" Months"</f>
        <v>Total 2 Months</v>
      </c>
      <c r="B35" s="15" t="s">
        <v>397</v>
      </c>
      <c r="C35" s="15" t="s">
        <v>397</v>
      </c>
      <c r="D35" s="15" t="s">
        <v>397</v>
      </c>
      <c r="E35" s="15" t="s">
        <v>397</v>
      </c>
      <c r="F35" s="15" t="s">
        <v>397</v>
      </c>
      <c r="G35" s="15" t="s">
        <v>397</v>
      </c>
      <c r="H35" s="15" t="s">
        <v>397</v>
      </c>
      <c r="I35" s="15" t="s">
        <v>397</v>
      </c>
      <c r="J35" s="15" t="s">
        <v>397</v>
      </c>
    </row>
    <row r="36" spans="1:10" ht="12" customHeight="1">
      <c r="A36" s="36"/>
      <c r="B36" s="36"/>
      <c r="C36" s="36"/>
      <c r="D36" s="36"/>
      <c r="E36" s="36"/>
      <c r="F36" s="36"/>
      <c r="G36" s="36"/>
      <c r="H36" s="36"/>
      <c r="I36" s="36"/>
      <c r="J36" s="36"/>
    </row>
    <row r="37" spans="1:10" ht="99.75" customHeight="1">
      <c r="A37" s="55" t="s">
        <v>107</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4" t="s">
        <v>395</v>
      </c>
      <c r="B1" s="44"/>
      <c r="C1" s="44"/>
      <c r="D1" s="44"/>
      <c r="E1" s="44"/>
      <c r="F1" s="44"/>
      <c r="G1" s="44"/>
      <c r="H1" s="44"/>
      <c r="I1" s="44"/>
      <c r="J1" s="66">
        <v>41313</v>
      </c>
    </row>
    <row r="2" spans="1:10" ht="12" customHeight="1">
      <c r="A2" s="46" t="s">
        <v>227</v>
      </c>
      <c r="B2" s="46"/>
      <c r="C2" s="46"/>
      <c r="D2" s="46"/>
      <c r="E2" s="46"/>
      <c r="F2" s="46"/>
      <c r="G2" s="46"/>
      <c r="H2" s="46"/>
      <c r="I2" s="46"/>
      <c r="J2" s="1"/>
    </row>
    <row r="3" spans="1:10" ht="24" customHeight="1">
      <c r="A3" s="48" t="s">
        <v>53</v>
      </c>
      <c r="B3" s="50" t="s">
        <v>226</v>
      </c>
      <c r="C3" s="56"/>
      <c r="D3" s="51"/>
      <c r="E3" s="50" t="s">
        <v>228</v>
      </c>
      <c r="F3" s="56"/>
      <c r="G3" s="51"/>
      <c r="H3" s="50" t="s">
        <v>229</v>
      </c>
      <c r="I3" s="56"/>
      <c r="J3" s="56"/>
    </row>
    <row r="4" spans="1:10" ht="24" customHeight="1">
      <c r="A4" s="49"/>
      <c r="B4" s="10" t="s">
        <v>106</v>
      </c>
      <c r="C4" s="10" t="s">
        <v>104</v>
      </c>
      <c r="D4" s="10" t="s">
        <v>105</v>
      </c>
      <c r="E4" s="10" t="s">
        <v>106</v>
      </c>
      <c r="F4" s="10" t="s">
        <v>104</v>
      </c>
      <c r="G4" s="10" t="s">
        <v>105</v>
      </c>
      <c r="H4" s="10" t="s">
        <v>106</v>
      </c>
      <c r="I4" s="10" t="s">
        <v>104</v>
      </c>
      <c r="J4" s="9" t="s">
        <v>105</v>
      </c>
    </row>
    <row r="5" spans="1:10" ht="12" customHeight="1">
      <c r="A5" s="1"/>
      <c r="B5" s="36" t="str">
        <f>REPT("-",101)&amp;" Number "&amp;REPT("-",101)</f>
        <v>----------------------------------------------------------------------------------------------------- Number -----------------------------------------------------------------------------------------------------</v>
      </c>
      <c r="C5" s="36"/>
      <c r="D5" s="36"/>
      <c r="E5" s="36"/>
      <c r="F5" s="36"/>
      <c r="G5" s="36"/>
      <c r="H5" s="36"/>
      <c r="I5" s="36"/>
      <c r="J5" s="36"/>
    </row>
    <row r="6" ht="12" customHeight="1">
      <c r="A6" s="3" t="s">
        <v>396</v>
      </c>
    </row>
    <row r="7" spans="1:10" ht="12" customHeight="1">
      <c r="A7" s="2" t="str">
        <f>"Oct "&amp;RIGHT(A6,4)-1</f>
        <v>Oct 2011</v>
      </c>
      <c r="B7" s="11">
        <v>8077</v>
      </c>
      <c r="C7" s="11">
        <v>13756</v>
      </c>
      <c r="D7" s="11">
        <v>696028</v>
      </c>
      <c r="E7" s="11">
        <v>1156</v>
      </c>
      <c r="F7" s="11">
        <v>4038</v>
      </c>
      <c r="G7" s="11">
        <v>115085</v>
      </c>
      <c r="H7" s="11">
        <v>1619</v>
      </c>
      <c r="I7" s="11">
        <v>14549</v>
      </c>
      <c r="J7" s="11">
        <v>558360</v>
      </c>
    </row>
    <row r="8" spans="1:10" ht="12" customHeight="1">
      <c r="A8" s="2" t="str">
        <f>"Nov "&amp;RIGHT(A6,4)-1</f>
        <v>Nov 2011</v>
      </c>
      <c r="B8" s="11" t="s">
        <v>397</v>
      </c>
      <c r="C8" s="11" t="s">
        <v>397</v>
      </c>
      <c r="D8" s="11" t="s">
        <v>397</v>
      </c>
      <c r="E8" s="11" t="s">
        <v>397</v>
      </c>
      <c r="F8" s="11" t="s">
        <v>397</v>
      </c>
      <c r="G8" s="11" t="s">
        <v>397</v>
      </c>
      <c r="H8" s="11" t="s">
        <v>397</v>
      </c>
      <c r="I8" s="11" t="s">
        <v>397</v>
      </c>
      <c r="J8" s="11" t="s">
        <v>397</v>
      </c>
    </row>
    <row r="9" spans="1:10" ht="12" customHeight="1">
      <c r="A9" s="2" t="str">
        <f>"Dec "&amp;RIGHT(A6,4)-1</f>
        <v>Dec 2011</v>
      </c>
      <c r="B9" s="11" t="s">
        <v>397</v>
      </c>
      <c r="C9" s="11" t="s">
        <v>397</v>
      </c>
      <c r="D9" s="11" t="s">
        <v>397</v>
      </c>
      <c r="E9" s="11" t="s">
        <v>397</v>
      </c>
      <c r="F9" s="11" t="s">
        <v>397</v>
      </c>
      <c r="G9" s="11" t="s">
        <v>397</v>
      </c>
      <c r="H9" s="11" t="s">
        <v>397</v>
      </c>
      <c r="I9" s="11" t="s">
        <v>397</v>
      </c>
      <c r="J9" s="11" t="s">
        <v>397</v>
      </c>
    </row>
    <row r="10" spans="1:10" ht="12" customHeight="1">
      <c r="A10" s="2" t="str">
        <f>"Jan "&amp;RIGHT(A6,4)</f>
        <v>Jan 2012</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2012</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2012</v>
      </c>
      <c r="B12" s="11">
        <v>8628</v>
      </c>
      <c r="C12" s="11">
        <v>16272</v>
      </c>
      <c r="D12" s="11">
        <v>829979</v>
      </c>
      <c r="E12" s="11">
        <v>1183</v>
      </c>
      <c r="F12" s="11">
        <v>3168</v>
      </c>
      <c r="G12" s="11">
        <v>118414</v>
      </c>
      <c r="H12" s="11">
        <v>1601</v>
      </c>
      <c r="I12" s="11">
        <v>13304</v>
      </c>
      <c r="J12" s="11">
        <v>554233</v>
      </c>
    </row>
    <row r="13" spans="1:10" ht="12" customHeight="1">
      <c r="A13" s="2" t="str">
        <f>"Apr "&amp;RIGHT(A6,4)</f>
        <v>Apr 2012</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2012</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2012</v>
      </c>
      <c r="B15" s="11" t="s">
        <v>397</v>
      </c>
      <c r="C15" s="11" t="s">
        <v>397</v>
      </c>
      <c r="D15" s="11" t="s">
        <v>397</v>
      </c>
      <c r="E15" s="11" t="s">
        <v>397</v>
      </c>
      <c r="F15" s="11" t="s">
        <v>397</v>
      </c>
      <c r="G15" s="11" t="s">
        <v>397</v>
      </c>
      <c r="H15" s="11" t="s">
        <v>397</v>
      </c>
      <c r="I15" s="11" t="s">
        <v>397</v>
      </c>
      <c r="J15" s="11" t="s">
        <v>397</v>
      </c>
    </row>
    <row r="16" spans="1:10" ht="12" customHeight="1">
      <c r="A16" s="2" t="str">
        <f>"Jul "&amp;RIGHT(A6,4)</f>
        <v>Jul 2012</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2012</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2012</v>
      </c>
      <c r="B18" s="11" t="s">
        <v>397</v>
      </c>
      <c r="C18" s="11" t="s">
        <v>397</v>
      </c>
      <c r="D18" s="11" t="s">
        <v>397</v>
      </c>
      <c r="E18" s="11" t="s">
        <v>397</v>
      </c>
      <c r="F18" s="11" t="s">
        <v>397</v>
      </c>
      <c r="G18" s="11" t="s">
        <v>397</v>
      </c>
      <c r="H18" s="11" t="s">
        <v>397</v>
      </c>
      <c r="I18" s="11" t="s">
        <v>397</v>
      </c>
      <c r="J18" s="11" t="s">
        <v>397</v>
      </c>
    </row>
    <row r="19" spans="1:10" ht="12" customHeight="1">
      <c r="A19" s="12" t="s">
        <v>58</v>
      </c>
      <c r="B19" s="13">
        <v>8352.5</v>
      </c>
      <c r="C19" s="13">
        <v>15014</v>
      </c>
      <c r="D19" s="13">
        <v>763003.5</v>
      </c>
      <c r="E19" s="13">
        <v>1169.5</v>
      </c>
      <c r="F19" s="13">
        <v>3603</v>
      </c>
      <c r="G19" s="13">
        <v>116749.5</v>
      </c>
      <c r="H19" s="13">
        <v>1610</v>
      </c>
      <c r="I19" s="13">
        <v>13926.5</v>
      </c>
      <c r="J19" s="13">
        <v>556296.5</v>
      </c>
    </row>
    <row r="20" spans="1:10" ht="12" customHeight="1">
      <c r="A20" s="14" t="s">
        <v>398</v>
      </c>
      <c r="B20" s="15">
        <v>8077</v>
      </c>
      <c r="C20" s="15">
        <v>13756</v>
      </c>
      <c r="D20" s="15">
        <v>696028</v>
      </c>
      <c r="E20" s="15">
        <v>1156</v>
      </c>
      <c r="F20" s="15">
        <v>4038</v>
      </c>
      <c r="G20" s="15">
        <v>115085</v>
      </c>
      <c r="H20" s="15">
        <v>1619</v>
      </c>
      <c r="I20" s="15">
        <v>14549</v>
      </c>
      <c r="J20" s="15">
        <v>558360</v>
      </c>
    </row>
    <row r="21" ht="12" customHeight="1">
      <c r="A21" s="3" t="str">
        <f>"FY "&amp;RIGHT(A6,4)+1</f>
        <v>FY 2013</v>
      </c>
    </row>
    <row r="22" spans="1:10" ht="12" customHeight="1">
      <c r="A22" s="2" t="str">
        <f>"Oct "&amp;RIGHT(A6,4)</f>
        <v>Oct 2012</v>
      </c>
      <c r="B22" s="11">
        <v>9159</v>
      </c>
      <c r="C22" s="11">
        <v>17229</v>
      </c>
      <c r="D22" s="11">
        <v>840614</v>
      </c>
      <c r="E22" s="11">
        <v>1045</v>
      </c>
      <c r="F22" s="11">
        <v>3887</v>
      </c>
      <c r="G22" s="11">
        <v>105589</v>
      </c>
      <c r="H22" s="11">
        <v>1485</v>
      </c>
      <c r="I22" s="11">
        <v>13125</v>
      </c>
      <c r="J22" s="11">
        <v>502241</v>
      </c>
    </row>
    <row r="23" spans="1:10" ht="12" customHeight="1">
      <c r="A23" s="2" t="str">
        <f>"Nov "&amp;RIGHT(A6,4)</f>
        <v>Nov 2012</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2012</v>
      </c>
      <c r="B24" s="11" t="s">
        <v>397</v>
      </c>
      <c r="C24" s="11" t="s">
        <v>397</v>
      </c>
      <c r="D24" s="11" t="s">
        <v>397</v>
      </c>
      <c r="E24" s="11" t="s">
        <v>397</v>
      </c>
      <c r="F24" s="11" t="s">
        <v>397</v>
      </c>
      <c r="G24" s="11" t="s">
        <v>397</v>
      </c>
      <c r="H24" s="11" t="s">
        <v>397</v>
      </c>
      <c r="I24" s="11" t="s">
        <v>397</v>
      </c>
      <c r="J24" s="11" t="s">
        <v>397</v>
      </c>
    </row>
    <row r="25" spans="1:10" ht="12" customHeight="1">
      <c r="A25" s="2" t="str">
        <f>"Jan "&amp;RIGHT(A6,4)+1</f>
        <v>Jan 2013</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2013</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2013</v>
      </c>
      <c r="B27" s="11" t="s">
        <v>397</v>
      </c>
      <c r="C27" s="11" t="s">
        <v>397</v>
      </c>
      <c r="D27" s="11" t="s">
        <v>397</v>
      </c>
      <c r="E27" s="11" t="s">
        <v>397</v>
      </c>
      <c r="F27" s="11" t="s">
        <v>397</v>
      </c>
      <c r="G27" s="11" t="s">
        <v>397</v>
      </c>
      <c r="H27" s="11" t="s">
        <v>397</v>
      </c>
      <c r="I27" s="11" t="s">
        <v>397</v>
      </c>
      <c r="J27" s="11" t="s">
        <v>397</v>
      </c>
    </row>
    <row r="28" spans="1:10" ht="12" customHeight="1">
      <c r="A28" s="2" t="str">
        <f>"Apr "&amp;RIGHT(A6,4)+1</f>
        <v>Apr 2013</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2013</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2013</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2013</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2013</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2013</v>
      </c>
      <c r="B33" s="11" t="s">
        <v>397</v>
      </c>
      <c r="C33" s="11" t="s">
        <v>397</v>
      </c>
      <c r="D33" s="11" t="s">
        <v>397</v>
      </c>
      <c r="E33" s="11" t="s">
        <v>397</v>
      </c>
      <c r="F33" s="11" t="s">
        <v>397</v>
      </c>
      <c r="G33" s="11" t="s">
        <v>397</v>
      </c>
      <c r="H33" s="11" t="s">
        <v>397</v>
      </c>
      <c r="I33" s="11" t="s">
        <v>397</v>
      </c>
      <c r="J33" s="11" t="s">
        <v>397</v>
      </c>
    </row>
    <row r="34" spans="1:10" ht="12" customHeight="1">
      <c r="A34" s="12" t="s">
        <v>58</v>
      </c>
      <c r="B34" s="13">
        <v>9159</v>
      </c>
      <c r="C34" s="13">
        <v>17229</v>
      </c>
      <c r="D34" s="13">
        <v>840614</v>
      </c>
      <c r="E34" s="13">
        <v>1045</v>
      </c>
      <c r="F34" s="13">
        <v>3887</v>
      </c>
      <c r="G34" s="13">
        <v>105589</v>
      </c>
      <c r="H34" s="13">
        <v>1485</v>
      </c>
      <c r="I34" s="13">
        <v>13125</v>
      </c>
      <c r="J34" s="13">
        <v>502241</v>
      </c>
    </row>
    <row r="35" spans="1:10" ht="12" customHeight="1">
      <c r="A35" s="14" t="str">
        <f>"Total "&amp;MID(A20,7,LEN(A20)-13)&amp;" Months"</f>
        <v>Total 2 Months</v>
      </c>
      <c r="B35" s="15">
        <v>9159</v>
      </c>
      <c r="C35" s="15">
        <v>17229</v>
      </c>
      <c r="D35" s="15">
        <v>840614</v>
      </c>
      <c r="E35" s="15">
        <v>1045</v>
      </c>
      <c r="F35" s="15">
        <v>3887</v>
      </c>
      <c r="G35" s="15">
        <v>105589</v>
      </c>
      <c r="H35" s="15">
        <v>1485</v>
      </c>
      <c r="I35" s="15">
        <v>13125</v>
      </c>
      <c r="J35" s="15">
        <v>502241</v>
      </c>
    </row>
    <row r="36" spans="1:10" ht="12" customHeight="1">
      <c r="A36" s="36"/>
      <c r="B36" s="36"/>
      <c r="C36" s="36"/>
      <c r="D36" s="36"/>
      <c r="E36" s="36"/>
      <c r="F36" s="36"/>
      <c r="G36" s="36"/>
      <c r="H36" s="36"/>
      <c r="I36" s="36"/>
      <c r="J36" s="36"/>
    </row>
    <row r="37" spans="1:10" ht="69.75" customHeight="1">
      <c r="A37" s="55" t="s">
        <v>108</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4" t="s">
        <v>395</v>
      </c>
      <c r="B1" s="44"/>
      <c r="C1" s="44"/>
      <c r="D1" s="44"/>
      <c r="E1" s="44"/>
      <c r="F1" s="44"/>
      <c r="G1" s="44"/>
      <c r="H1" s="44"/>
      <c r="I1" s="44"/>
      <c r="J1" s="44"/>
      <c r="K1" s="66">
        <v>41313</v>
      </c>
    </row>
    <row r="2" spans="1:11" ht="12" customHeight="1">
      <c r="A2" s="46" t="s">
        <v>109</v>
      </c>
      <c r="B2" s="46"/>
      <c r="C2" s="46"/>
      <c r="D2" s="46"/>
      <c r="E2" s="46"/>
      <c r="F2" s="46"/>
      <c r="G2" s="46"/>
      <c r="H2" s="46"/>
      <c r="I2" s="46"/>
      <c r="J2" s="46"/>
      <c r="K2" s="1"/>
    </row>
    <row r="3" spans="1:11" ht="24" customHeight="1">
      <c r="A3" s="48" t="s">
        <v>53</v>
      </c>
      <c r="B3" s="50" t="s">
        <v>110</v>
      </c>
      <c r="C3" s="56"/>
      <c r="D3" s="56"/>
      <c r="E3" s="56"/>
      <c r="F3" s="51"/>
      <c r="G3" s="50" t="s">
        <v>111</v>
      </c>
      <c r="H3" s="56"/>
      <c r="I3" s="56"/>
      <c r="J3" s="56"/>
      <c r="K3" s="56"/>
    </row>
    <row r="4" spans="1:11" ht="24" customHeight="1">
      <c r="A4" s="49"/>
      <c r="B4" s="10" t="s">
        <v>112</v>
      </c>
      <c r="C4" s="10" t="s">
        <v>113</v>
      </c>
      <c r="D4" s="10" t="s">
        <v>114</v>
      </c>
      <c r="E4" s="10" t="s">
        <v>115</v>
      </c>
      <c r="F4" s="10" t="s">
        <v>58</v>
      </c>
      <c r="G4" s="10" t="s">
        <v>112</v>
      </c>
      <c r="H4" s="10" t="s">
        <v>113</v>
      </c>
      <c r="I4" s="10" t="s">
        <v>114</v>
      </c>
      <c r="J4" s="10" t="s">
        <v>115</v>
      </c>
      <c r="K4" s="9" t="s">
        <v>58</v>
      </c>
    </row>
    <row r="5" spans="1:11" ht="12" customHeight="1">
      <c r="A5" s="1"/>
      <c r="B5" s="36" t="str">
        <f>REPT("-",112)&amp;" Number "&amp;REPT("-",112)</f>
        <v>---------------------------------------------------------------------------------------------------------------- Number ----------------------------------------------------------------------------------------------------------------</v>
      </c>
      <c r="C5" s="36"/>
      <c r="D5" s="36"/>
      <c r="E5" s="36"/>
      <c r="F5" s="36"/>
      <c r="G5" s="36"/>
      <c r="H5" s="36"/>
      <c r="I5" s="36"/>
      <c r="J5" s="36"/>
      <c r="K5" s="36"/>
    </row>
    <row r="6" ht="12" customHeight="1">
      <c r="A6" s="3" t="s">
        <v>396</v>
      </c>
    </row>
    <row r="7" spans="1:11" ht="12" customHeight="1">
      <c r="A7" s="2" t="str">
        <f>"Oct "&amp;RIGHT(A6,4)-1</f>
        <v>Oct 2011</v>
      </c>
      <c r="B7" s="11">
        <v>11128907</v>
      </c>
      <c r="C7" s="11">
        <v>11735976</v>
      </c>
      <c r="D7" s="11">
        <v>6116331</v>
      </c>
      <c r="E7" s="11">
        <v>17853508</v>
      </c>
      <c r="F7" s="11">
        <v>46834722</v>
      </c>
      <c r="G7" s="11">
        <v>29216680</v>
      </c>
      <c r="H7" s="11">
        <v>34983826</v>
      </c>
      <c r="I7" s="11">
        <v>6865863</v>
      </c>
      <c r="J7" s="11">
        <v>44608990</v>
      </c>
      <c r="K7" s="11">
        <v>115675359</v>
      </c>
    </row>
    <row r="8" spans="1:11" ht="12" customHeight="1">
      <c r="A8" s="2" t="str">
        <f>"Nov "&amp;RIGHT(A6,4)-1</f>
        <v>Nov 2011</v>
      </c>
      <c r="B8" s="11">
        <v>10703057</v>
      </c>
      <c r="C8" s="11">
        <v>11538407</v>
      </c>
      <c r="D8" s="11">
        <v>5938242</v>
      </c>
      <c r="E8" s="11">
        <v>17274595</v>
      </c>
      <c r="F8" s="11">
        <v>45454301</v>
      </c>
      <c r="G8" s="11">
        <v>27738533</v>
      </c>
      <c r="H8" s="11">
        <v>33332377</v>
      </c>
      <c r="I8" s="11">
        <v>7107945</v>
      </c>
      <c r="J8" s="11">
        <v>42269567</v>
      </c>
      <c r="K8" s="11">
        <v>110448422</v>
      </c>
    </row>
    <row r="9" spans="1:11" ht="12" customHeight="1">
      <c r="A9" s="2" t="str">
        <f>"Dec "&amp;RIGHT(A6,4)-1</f>
        <v>Dec 2011</v>
      </c>
      <c r="B9" s="11">
        <v>10342322</v>
      </c>
      <c r="C9" s="11">
        <v>12022701</v>
      </c>
      <c r="D9" s="11">
        <v>5950470</v>
      </c>
      <c r="E9" s="11">
        <v>17022218</v>
      </c>
      <c r="F9" s="11">
        <v>45337711</v>
      </c>
      <c r="G9" s="11">
        <v>24275713</v>
      </c>
      <c r="H9" s="11">
        <v>30162921</v>
      </c>
      <c r="I9" s="11">
        <v>6324615</v>
      </c>
      <c r="J9" s="11">
        <v>37405712</v>
      </c>
      <c r="K9" s="11">
        <v>98168961</v>
      </c>
    </row>
    <row r="10" spans="1:11" ht="12" customHeight="1">
      <c r="A10" s="2" t="str">
        <f>"Jan "&amp;RIGHT(A6,4)</f>
        <v>Jan 2012</v>
      </c>
      <c r="B10" s="11">
        <v>11087137</v>
      </c>
      <c r="C10" s="11">
        <v>12021606</v>
      </c>
      <c r="D10" s="11">
        <v>6040144</v>
      </c>
      <c r="E10" s="11">
        <v>17870892</v>
      </c>
      <c r="F10" s="11">
        <v>47019779</v>
      </c>
      <c r="G10" s="11">
        <v>28330636</v>
      </c>
      <c r="H10" s="11">
        <v>34422283</v>
      </c>
      <c r="I10" s="11">
        <v>7592446</v>
      </c>
      <c r="J10" s="11">
        <v>43815828</v>
      </c>
      <c r="K10" s="11">
        <v>114161193</v>
      </c>
    </row>
    <row r="11" spans="1:11" ht="12" customHeight="1">
      <c r="A11" s="2" t="str">
        <f>"Feb "&amp;RIGHT(A6,4)</f>
        <v>Feb 2012</v>
      </c>
      <c r="B11" s="11">
        <v>11024535</v>
      </c>
      <c r="C11" s="11">
        <v>11944296</v>
      </c>
      <c r="D11" s="11">
        <v>5950291</v>
      </c>
      <c r="E11" s="11">
        <v>17689440</v>
      </c>
      <c r="F11" s="11">
        <v>46608562</v>
      </c>
      <c r="G11" s="11">
        <v>29351338</v>
      </c>
      <c r="H11" s="11">
        <v>35624086</v>
      </c>
      <c r="I11" s="11">
        <v>7267972</v>
      </c>
      <c r="J11" s="11">
        <v>45265312</v>
      </c>
      <c r="K11" s="11">
        <v>117508708</v>
      </c>
    </row>
    <row r="12" spans="1:11" ht="12" customHeight="1">
      <c r="A12" s="2" t="str">
        <f>"Mar "&amp;RIGHT(A6,4)</f>
        <v>Mar 2012</v>
      </c>
      <c r="B12" s="11">
        <v>11732304</v>
      </c>
      <c r="C12" s="11">
        <v>12932968</v>
      </c>
      <c r="D12" s="11">
        <v>6341982</v>
      </c>
      <c r="E12" s="11">
        <v>18873737</v>
      </c>
      <c r="F12" s="11">
        <v>49880991</v>
      </c>
      <c r="G12" s="11">
        <v>31010269</v>
      </c>
      <c r="H12" s="11">
        <v>38259599</v>
      </c>
      <c r="I12" s="11">
        <v>8402930</v>
      </c>
      <c r="J12" s="11">
        <v>48043701</v>
      </c>
      <c r="K12" s="11">
        <v>125716499</v>
      </c>
    </row>
    <row r="13" spans="1:11" ht="12" customHeight="1">
      <c r="A13" s="2" t="str">
        <f>"Apr "&amp;RIGHT(A6,4)</f>
        <v>Apr 2012</v>
      </c>
      <c r="B13" s="11">
        <v>11090320</v>
      </c>
      <c r="C13" s="11">
        <v>12539124</v>
      </c>
      <c r="D13" s="11">
        <v>5979892</v>
      </c>
      <c r="E13" s="11">
        <v>17914416</v>
      </c>
      <c r="F13" s="11">
        <v>47523752</v>
      </c>
      <c r="G13" s="11">
        <v>29125891</v>
      </c>
      <c r="H13" s="11">
        <v>35839859</v>
      </c>
      <c r="I13" s="11">
        <v>7512314</v>
      </c>
      <c r="J13" s="11">
        <v>44746624</v>
      </c>
      <c r="K13" s="11">
        <v>117224688</v>
      </c>
    </row>
    <row r="14" spans="1:11" ht="12" customHeight="1">
      <c r="A14" s="2" t="str">
        <f>"May "&amp;RIGHT(A6,4)</f>
        <v>May 2012</v>
      </c>
      <c r="B14" s="11">
        <v>12041927</v>
      </c>
      <c r="C14" s="11">
        <v>13376565</v>
      </c>
      <c r="D14" s="11">
        <v>6327228</v>
      </c>
      <c r="E14" s="11">
        <v>19310988</v>
      </c>
      <c r="F14" s="11">
        <v>51056708</v>
      </c>
      <c r="G14" s="11">
        <v>30579182</v>
      </c>
      <c r="H14" s="11">
        <v>37557756</v>
      </c>
      <c r="I14" s="11">
        <v>8395191</v>
      </c>
      <c r="J14" s="11">
        <v>47441509</v>
      </c>
      <c r="K14" s="11">
        <v>123973638</v>
      </c>
    </row>
    <row r="15" spans="1:11" ht="12" customHeight="1">
      <c r="A15" s="2" t="str">
        <f>"Jun "&amp;RIGHT(A6,4)</f>
        <v>Jun 2012</v>
      </c>
      <c r="B15" s="11">
        <v>10591682</v>
      </c>
      <c r="C15" s="11">
        <v>14627252</v>
      </c>
      <c r="D15" s="11">
        <v>5938494</v>
      </c>
      <c r="E15" s="11">
        <v>17682412</v>
      </c>
      <c r="F15" s="11">
        <v>48839840</v>
      </c>
      <c r="G15" s="11">
        <v>23396559</v>
      </c>
      <c r="H15" s="11">
        <v>31232836</v>
      </c>
      <c r="I15" s="11">
        <v>4088796</v>
      </c>
      <c r="J15" s="11">
        <v>33999109</v>
      </c>
      <c r="K15" s="11">
        <v>92717300</v>
      </c>
    </row>
    <row r="16" spans="1:11" ht="12" customHeight="1">
      <c r="A16" s="2" t="str">
        <f>"Jul "&amp;RIGHT(A6,4)</f>
        <v>Jul 2012</v>
      </c>
      <c r="B16" s="11">
        <v>9890467</v>
      </c>
      <c r="C16" s="11">
        <v>14670070</v>
      </c>
      <c r="D16" s="11">
        <v>5728851</v>
      </c>
      <c r="E16" s="11">
        <v>16901556</v>
      </c>
      <c r="F16" s="11">
        <v>47190944</v>
      </c>
      <c r="G16" s="11">
        <v>21518812</v>
      </c>
      <c r="H16" s="11">
        <v>29431891</v>
      </c>
      <c r="I16" s="11">
        <v>2642971</v>
      </c>
      <c r="J16" s="11">
        <v>30765670</v>
      </c>
      <c r="K16" s="11">
        <v>84359344</v>
      </c>
    </row>
    <row r="17" spans="1:11" ht="12" customHeight="1">
      <c r="A17" s="2" t="str">
        <f>"Aug "&amp;RIGHT(A6,4)</f>
        <v>Aug 2012</v>
      </c>
      <c r="B17" s="11">
        <v>11338411</v>
      </c>
      <c r="C17" s="11">
        <v>14838475</v>
      </c>
      <c r="D17" s="11">
        <v>6259213</v>
      </c>
      <c r="E17" s="11">
        <v>18640330</v>
      </c>
      <c r="F17" s="11">
        <v>51076429</v>
      </c>
      <c r="G17" s="11">
        <v>25117582</v>
      </c>
      <c r="H17" s="11">
        <v>32121095</v>
      </c>
      <c r="I17" s="11">
        <v>4390406</v>
      </c>
      <c r="J17" s="11">
        <v>36887204</v>
      </c>
      <c r="K17" s="11">
        <v>98516287</v>
      </c>
    </row>
    <row r="18" spans="1:11" ht="12" customHeight="1">
      <c r="A18" s="2" t="str">
        <f>"Sep "&amp;RIGHT(A6,4)</f>
        <v>Sep 2012</v>
      </c>
      <c r="B18" s="11">
        <v>9878344</v>
      </c>
      <c r="C18" s="11">
        <v>10294495</v>
      </c>
      <c r="D18" s="11">
        <v>5585688</v>
      </c>
      <c r="E18" s="11">
        <v>15947975</v>
      </c>
      <c r="F18" s="11">
        <v>41706502</v>
      </c>
      <c r="G18" s="11">
        <v>26411790</v>
      </c>
      <c r="H18" s="11">
        <v>30866545</v>
      </c>
      <c r="I18" s="11">
        <v>7583467</v>
      </c>
      <c r="J18" s="11">
        <v>40313982</v>
      </c>
      <c r="K18" s="11">
        <v>105175784</v>
      </c>
    </row>
    <row r="19" spans="1:11" ht="12" customHeight="1">
      <c r="A19" s="12" t="s">
        <v>58</v>
      </c>
      <c r="B19" s="13">
        <v>130849413</v>
      </c>
      <c r="C19" s="13">
        <v>152541935</v>
      </c>
      <c r="D19" s="13">
        <v>72156826</v>
      </c>
      <c r="E19" s="13">
        <v>212982067</v>
      </c>
      <c r="F19" s="13">
        <v>568530241</v>
      </c>
      <c r="G19" s="13">
        <v>326072985</v>
      </c>
      <c r="H19" s="13">
        <v>403835074</v>
      </c>
      <c r="I19" s="13">
        <v>78174916</v>
      </c>
      <c r="J19" s="13">
        <v>495563208</v>
      </c>
      <c r="K19" s="13">
        <v>1303646183</v>
      </c>
    </row>
    <row r="20" spans="1:11" ht="12" customHeight="1">
      <c r="A20" s="14" t="s">
        <v>398</v>
      </c>
      <c r="B20" s="15">
        <v>21831964</v>
      </c>
      <c r="C20" s="15">
        <v>23274383</v>
      </c>
      <c r="D20" s="15">
        <v>12054573</v>
      </c>
      <c r="E20" s="15">
        <v>35128103</v>
      </c>
      <c r="F20" s="15">
        <v>92289023</v>
      </c>
      <c r="G20" s="15">
        <v>56955213</v>
      </c>
      <c r="H20" s="15">
        <v>68316203</v>
      </c>
      <c r="I20" s="15">
        <v>13973808</v>
      </c>
      <c r="J20" s="15">
        <v>86878557</v>
      </c>
      <c r="K20" s="15">
        <v>226123781</v>
      </c>
    </row>
    <row r="21" ht="12" customHeight="1">
      <c r="A21" s="3" t="str">
        <f>"FY "&amp;RIGHT(A6,4)+1</f>
        <v>FY 2013</v>
      </c>
    </row>
    <row r="22" spans="1:11" ht="12" customHeight="1">
      <c r="A22" s="2" t="str">
        <f>"Oct "&amp;RIGHT(A6,4)</f>
        <v>Oct 2012</v>
      </c>
      <c r="B22" s="11">
        <v>11562493</v>
      </c>
      <c r="C22" s="11">
        <v>12097193</v>
      </c>
      <c r="D22" s="11">
        <v>6380397</v>
      </c>
      <c r="E22" s="11">
        <v>18536994</v>
      </c>
      <c r="F22" s="11">
        <v>48577077</v>
      </c>
      <c r="G22" s="11">
        <v>31333502</v>
      </c>
      <c r="H22" s="11">
        <v>37137799</v>
      </c>
      <c r="I22" s="11">
        <v>9111229</v>
      </c>
      <c r="J22" s="11">
        <v>47780940</v>
      </c>
      <c r="K22" s="11">
        <v>125363470</v>
      </c>
    </row>
    <row r="23" spans="1:11" ht="12" customHeight="1">
      <c r="A23" s="2" t="str">
        <f>"Nov "&amp;RIGHT(A6,4)</f>
        <v>Nov 2012</v>
      </c>
      <c r="B23" s="11">
        <v>10476753</v>
      </c>
      <c r="C23" s="11">
        <v>11253055</v>
      </c>
      <c r="D23" s="11">
        <v>5749296</v>
      </c>
      <c r="E23" s="11">
        <v>16866947</v>
      </c>
      <c r="F23" s="11">
        <v>44346051</v>
      </c>
      <c r="G23" s="11">
        <v>27181710</v>
      </c>
      <c r="H23" s="11">
        <v>32524536</v>
      </c>
      <c r="I23" s="11">
        <v>10361292</v>
      </c>
      <c r="J23" s="11">
        <v>41296441</v>
      </c>
      <c r="K23" s="11">
        <v>111363979</v>
      </c>
    </row>
    <row r="24" spans="1:11" ht="12"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58</v>
      </c>
      <c r="B34" s="13">
        <v>22039246</v>
      </c>
      <c r="C34" s="13">
        <v>23350248</v>
      </c>
      <c r="D34" s="13">
        <v>12129693</v>
      </c>
      <c r="E34" s="13">
        <v>35403941</v>
      </c>
      <c r="F34" s="13">
        <v>92923128</v>
      </c>
      <c r="G34" s="13">
        <v>58515212</v>
      </c>
      <c r="H34" s="13">
        <v>69662335</v>
      </c>
      <c r="I34" s="13">
        <v>19472521</v>
      </c>
      <c r="J34" s="13">
        <v>89077381</v>
      </c>
      <c r="K34" s="13">
        <v>236727449</v>
      </c>
    </row>
    <row r="35" spans="1:11" ht="12" customHeight="1">
      <c r="A35" s="14" t="str">
        <f>"Total "&amp;MID(A20,7,LEN(A20)-13)&amp;" Months"</f>
        <v>Total 2 Months</v>
      </c>
      <c r="B35" s="15">
        <v>22039246</v>
      </c>
      <c r="C35" s="15">
        <v>23350248</v>
      </c>
      <c r="D35" s="15">
        <v>12129693</v>
      </c>
      <c r="E35" s="15">
        <v>35403941</v>
      </c>
      <c r="F35" s="15">
        <v>92923128</v>
      </c>
      <c r="G35" s="15">
        <v>58515212</v>
      </c>
      <c r="H35" s="15">
        <v>69662335</v>
      </c>
      <c r="I35" s="15">
        <v>19472521</v>
      </c>
      <c r="J35" s="15">
        <v>89077381</v>
      </c>
      <c r="K35" s="15">
        <v>236727449</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2" sqref="A2:H2"/>
    </sheetView>
  </sheetViews>
  <sheetFormatPr defaultColWidth="9.140625" defaultRowHeight="12.75"/>
  <cols>
    <col min="1" max="1" width="12.8515625" style="0" customWidth="1"/>
    <col min="2" max="9" width="11.421875" style="0" customWidth="1"/>
  </cols>
  <sheetData>
    <row r="1" spans="1:9" ht="12" customHeight="1">
      <c r="A1" s="44" t="s">
        <v>395</v>
      </c>
      <c r="B1" s="44"/>
      <c r="C1" s="44"/>
      <c r="D1" s="44"/>
      <c r="E1" s="44"/>
      <c r="F1" s="44"/>
      <c r="G1" s="44"/>
      <c r="H1" s="44"/>
      <c r="I1" s="66">
        <v>41313</v>
      </c>
    </row>
    <row r="2" spans="1:9" ht="12" customHeight="1">
      <c r="A2" s="46" t="s">
        <v>345</v>
      </c>
      <c r="B2" s="46"/>
      <c r="C2" s="46"/>
      <c r="D2" s="46"/>
      <c r="E2" s="46"/>
      <c r="F2" s="46"/>
      <c r="G2" s="46"/>
      <c r="H2" s="46"/>
      <c r="I2" s="1"/>
    </row>
    <row r="3" spans="1:9" ht="24" customHeight="1">
      <c r="A3" s="48" t="s">
        <v>53</v>
      </c>
      <c r="B3" s="50" t="s">
        <v>112</v>
      </c>
      <c r="C3" s="56"/>
      <c r="D3" s="56"/>
      <c r="E3" s="51"/>
      <c r="F3" s="50" t="s">
        <v>113</v>
      </c>
      <c r="G3" s="56"/>
      <c r="H3" s="56"/>
      <c r="I3" s="56"/>
    </row>
    <row r="4" spans="1:9" ht="24" customHeight="1">
      <c r="A4" s="49"/>
      <c r="B4" s="10" t="s">
        <v>82</v>
      </c>
      <c r="C4" s="10" t="s">
        <v>83</v>
      </c>
      <c r="D4" s="10" t="s">
        <v>84</v>
      </c>
      <c r="E4" s="10" t="s">
        <v>58</v>
      </c>
      <c r="F4" s="10" t="s">
        <v>82</v>
      </c>
      <c r="G4" s="10" t="s">
        <v>83</v>
      </c>
      <c r="H4" s="10" t="s">
        <v>84</v>
      </c>
      <c r="I4" s="9" t="s">
        <v>58</v>
      </c>
    </row>
    <row r="5" spans="1:9" ht="12" customHeight="1">
      <c r="A5" s="1"/>
      <c r="B5" s="36" t="str">
        <f>REPT("-",89)&amp;" Number "&amp;REPT("-",89)</f>
        <v>----------------------------------------------------------------------------------------- Number -----------------------------------------------------------------------------------------</v>
      </c>
      <c r="C5" s="36"/>
      <c r="D5" s="36"/>
      <c r="E5" s="36"/>
      <c r="F5" s="36"/>
      <c r="G5" s="36"/>
      <c r="H5" s="36"/>
      <c r="I5" s="36"/>
    </row>
    <row r="6" ht="12" customHeight="1">
      <c r="A6" s="3" t="s">
        <v>396</v>
      </c>
    </row>
    <row r="7" spans="1:9" ht="12" customHeight="1">
      <c r="A7" s="2" t="str">
        <f>"Oct "&amp;RIGHT(A6,4)-1</f>
        <v>Oct 2011</v>
      </c>
      <c r="B7" s="11">
        <v>31277684</v>
      </c>
      <c r="C7" s="11">
        <v>1672278</v>
      </c>
      <c r="D7" s="11">
        <v>7395625</v>
      </c>
      <c r="E7" s="11">
        <v>40345587</v>
      </c>
      <c r="F7" s="11">
        <v>35720868</v>
      </c>
      <c r="G7" s="11">
        <v>2023959</v>
      </c>
      <c r="H7" s="11">
        <v>8974975</v>
      </c>
      <c r="I7" s="11">
        <v>46719802</v>
      </c>
    </row>
    <row r="8" spans="1:9" ht="12" customHeight="1">
      <c r="A8" s="2" t="str">
        <f>"Nov "&amp;RIGHT(A6,4)-1</f>
        <v>Nov 2011</v>
      </c>
      <c r="B8" s="11">
        <v>29712725</v>
      </c>
      <c r="C8" s="11">
        <v>1612604</v>
      </c>
      <c r="D8" s="11">
        <v>7116261</v>
      </c>
      <c r="E8" s="11">
        <v>38441590</v>
      </c>
      <c r="F8" s="11">
        <v>34258288</v>
      </c>
      <c r="G8" s="11">
        <v>1957140</v>
      </c>
      <c r="H8" s="11">
        <v>8655356</v>
      </c>
      <c r="I8" s="11">
        <v>44870784</v>
      </c>
    </row>
    <row r="9" spans="1:9" ht="12" customHeight="1">
      <c r="A9" s="2" t="str">
        <f>"Dec "&amp;RIGHT(A6,4)-1</f>
        <v>Dec 2011</v>
      </c>
      <c r="B9" s="11">
        <v>26577917</v>
      </c>
      <c r="C9" s="11">
        <v>1494453</v>
      </c>
      <c r="D9" s="11">
        <v>6545665</v>
      </c>
      <c r="E9" s="11">
        <v>34618035</v>
      </c>
      <c r="F9" s="11">
        <v>32022760</v>
      </c>
      <c r="G9" s="11">
        <v>1881504</v>
      </c>
      <c r="H9" s="11">
        <v>8281358</v>
      </c>
      <c r="I9" s="11">
        <v>42185622</v>
      </c>
    </row>
    <row r="10" spans="1:9" ht="12" customHeight="1">
      <c r="A10" s="2" t="str">
        <f>"Jan "&amp;RIGHT(A6,4)</f>
        <v>Jan 2012</v>
      </c>
      <c r="B10" s="11">
        <v>30356970</v>
      </c>
      <c r="C10" s="11">
        <v>1661497</v>
      </c>
      <c r="D10" s="11">
        <v>7399306</v>
      </c>
      <c r="E10" s="11">
        <v>39417773</v>
      </c>
      <c r="F10" s="11">
        <v>35265133</v>
      </c>
      <c r="G10" s="11">
        <v>2040230</v>
      </c>
      <c r="H10" s="11">
        <v>9138526</v>
      </c>
      <c r="I10" s="11">
        <v>46443889</v>
      </c>
    </row>
    <row r="11" spans="1:9" ht="12" customHeight="1">
      <c r="A11" s="2" t="str">
        <f>"Feb "&amp;RIGHT(A6,4)</f>
        <v>Feb 2012</v>
      </c>
      <c r="B11" s="11">
        <v>31036726</v>
      </c>
      <c r="C11" s="11">
        <v>1723443</v>
      </c>
      <c r="D11" s="11">
        <v>7615704</v>
      </c>
      <c r="E11" s="11">
        <v>40375873</v>
      </c>
      <c r="F11" s="11">
        <v>36052368</v>
      </c>
      <c r="G11" s="11">
        <v>2115085</v>
      </c>
      <c r="H11" s="11">
        <v>9400929</v>
      </c>
      <c r="I11" s="11">
        <v>47568382</v>
      </c>
    </row>
    <row r="12" spans="1:9" ht="12" customHeight="1">
      <c r="A12" s="2" t="str">
        <f>"Mar "&amp;RIGHT(A6,4)</f>
        <v>Mar 2012</v>
      </c>
      <c r="B12" s="11">
        <v>32716770</v>
      </c>
      <c r="C12" s="11">
        <v>1851549</v>
      </c>
      <c r="D12" s="11">
        <v>8174254</v>
      </c>
      <c r="E12" s="11">
        <v>42742573</v>
      </c>
      <c r="F12" s="11">
        <v>38649267</v>
      </c>
      <c r="G12" s="11">
        <v>2309460</v>
      </c>
      <c r="H12" s="11">
        <v>10233840</v>
      </c>
      <c r="I12" s="11">
        <v>51192567</v>
      </c>
    </row>
    <row r="13" spans="1:9" ht="12" customHeight="1">
      <c r="A13" s="2" t="str">
        <f>"Apr "&amp;RIGHT(A6,4)</f>
        <v>Apr 2012</v>
      </c>
      <c r="B13" s="11">
        <v>30649099</v>
      </c>
      <c r="C13" s="11">
        <v>1753251</v>
      </c>
      <c r="D13" s="11">
        <v>7813861</v>
      </c>
      <c r="E13" s="11">
        <v>40216211</v>
      </c>
      <c r="F13" s="11">
        <v>36389630</v>
      </c>
      <c r="G13" s="11">
        <v>2181934</v>
      </c>
      <c r="H13" s="11">
        <v>9807419</v>
      </c>
      <c r="I13" s="11">
        <v>48378983</v>
      </c>
    </row>
    <row r="14" spans="1:9" ht="12" customHeight="1">
      <c r="A14" s="2" t="str">
        <f>"May "&amp;RIGHT(A6,4)</f>
        <v>May 2012</v>
      </c>
      <c r="B14" s="11">
        <v>32231662</v>
      </c>
      <c r="C14" s="11">
        <v>1904339</v>
      </c>
      <c r="D14" s="11">
        <v>8485108</v>
      </c>
      <c r="E14" s="11">
        <v>42621109</v>
      </c>
      <c r="F14" s="11">
        <v>37996833</v>
      </c>
      <c r="G14" s="11">
        <v>2358744</v>
      </c>
      <c r="H14" s="11">
        <v>10578744</v>
      </c>
      <c r="I14" s="11">
        <v>50934321</v>
      </c>
    </row>
    <row r="15" spans="1:9" ht="12" customHeight="1">
      <c r="A15" s="2" t="str">
        <f>"Jun "&amp;RIGHT(A6,4)</f>
        <v>Jun 2012</v>
      </c>
      <c r="B15" s="11">
        <v>24734337</v>
      </c>
      <c r="C15" s="11">
        <v>1654311</v>
      </c>
      <c r="D15" s="11">
        <v>7599593</v>
      </c>
      <c r="E15" s="11">
        <v>33988241</v>
      </c>
      <c r="F15" s="11">
        <v>33366807</v>
      </c>
      <c r="G15" s="11">
        <v>2235290</v>
      </c>
      <c r="H15" s="11">
        <v>10257991</v>
      </c>
      <c r="I15" s="11">
        <v>45860088</v>
      </c>
    </row>
    <row r="16" spans="1:9" ht="12" customHeight="1">
      <c r="A16" s="2" t="str">
        <f>"Jul "&amp;RIGHT(A6,4)</f>
        <v>Jul 2012</v>
      </c>
      <c r="B16" s="11">
        <v>22718560</v>
      </c>
      <c r="C16" s="11">
        <v>1557196</v>
      </c>
      <c r="D16" s="11">
        <v>7133523</v>
      </c>
      <c r="E16" s="11">
        <v>31409279</v>
      </c>
      <c r="F16" s="11">
        <v>32111122</v>
      </c>
      <c r="G16" s="11">
        <v>2134619</v>
      </c>
      <c r="H16" s="11">
        <v>9856220</v>
      </c>
      <c r="I16" s="11">
        <v>44101961</v>
      </c>
    </row>
    <row r="17" spans="1:9" ht="12" customHeight="1">
      <c r="A17" s="2" t="str">
        <f>"Aug "&amp;RIGHT(A6,4)</f>
        <v>Aug 2012</v>
      </c>
      <c r="B17" s="11">
        <v>26762370</v>
      </c>
      <c r="C17" s="11">
        <v>1705631</v>
      </c>
      <c r="D17" s="11">
        <v>7987992</v>
      </c>
      <c r="E17" s="11">
        <v>36455993</v>
      </c>
      <c r="F17" s="11">
        <v>34327134</v>
      </c>
      <c r="G17" s="11">
        <v>2208466</v>
      </c>
      <c r="H17" s="11">
        <v>10423970</v>
      </c>
      <c r="I17" s="11">
        <v>46959570</v>
      </c>
    </row>
    <row r="18" spans="1:9" ht="12" customHeight="1">
      <c r="A18" s="2" t="str">
        <f>"Sep "&amp;RIGHT(A6,4)</f>
        <v>Sep 2012</v>
      </c>
      <c r="B18" s="11">
        <v>27847253</v>
      </c>
      <c r="C18" s="11">
        <v>1490692</v>
      </c>
      <c r="D18" s="11">
        <v>6952189</v>
      </c>
      <c r="E18" s="11">
        <v>36290134</v>
      </c>
      <c r="F18" s="11">
        <v>31217960</v>
      </c>
      <c r="G18" s="11">
        <v>1756277</v>
      </c>
      <c r="H18" s="11">
        <v>8186803</v>
      </c>
      <c r="I18" s="11">
        <v>41161040</v>
      </c>
    </row>
    <row r="19" spans="1:9" ht="12" customHeight="1">
      <c r="A19" s="12" t="s">
        <v>58</v>
      </c>
      <c r="B19" s="13">
        <v>346622073</v>
      </c>
      <c r="C19" s="13">
        <v>20081244</v>
      </c>
      <c r="D19" s="13">
        <v>90219081</v>
      </c>
      <c r="E19" s="13">
        <v>456922398</v>
      </c>
      <c r="F19" s="13">
        <v>417378170</v>
      </c>
      <c r="G19" s="13">
        <v>25202708</v>
      </c>
      <c r="H19" s="13">
        <v>113796131</v>
      </c>
      <c r="I19" s="13">
        <v>556377009</v>
      </c>
    </row>
    <row r="20" spans="1:9" ht="12" customHeight="1">
      <c r="A20" s="14" t="s">
        <v>398</v>
      </c>
      <c r="B20" s="15">
        <v>60990409</v>
      </c>
      <c r="C20" s="15">
        <v>3284882</v>
      </c>
      <c r="D20" s="15">
        <v>14511886</v>
      </c>
      <c r="E20" s="15">
        <v>78787177</v>
      </c>
      <c r="F20" s="15">
        <v>69979156</v>
      </c>
      <c r="G20" s="15">
        <v>3981099</v>
      </c>
      <c r="H20" s="15">
        <v>17630331</v>
      </c>
      <c r="I20" s="15">
        <v>91590586</v>
      </c>
    </row>
    <row r="21" ht="12" customHeight="1">
      <c r="A21" s="3" t="str">
        <f>"FY "&amp;RIGHT(A6,4)+1</f>
        <v>FY 2013</v>
      </c>
    </row>
    <row r="22" spans="1:9" ht="12" customHeight="1">
      <c r="A22" s="2" t="str">
        <f>"Oct "&amp;RIGHT(A6,4)</f>
        <v>Oct 2012</v>
      </c>
      <c r="B22" s="11">
        <v>33056992</v>
      </c>
      <c r="C22" s="11">
        <v>1772036</v>
      </c>
      <c r="D22" s="11">
        <v>8066967</v>
      </c>
      <c r="E22" s="11">
        <v>42895995</v>
      </c>
      <c r="F22" s="11">
        <v>37491583</v>
      </c>
      <c r="G22" s="11">
        <v>2113252</v>
      </c>
      <c r="H22" s="11">
        <v>9630157</v>
      </c>
      <c r="I22" s="11">
        <v>49234992</v>
      </c>
    </row>
    <row r="23" spans="1:9" ht="12" customHeight="1">
      <c r="A23" s="2" t="str">
        <f>"Nov "&amp;RIGHT(A6,4)</f>
        <v>Nov 2012</v>
      </c>
      <c r="B23" s="11">
        <v>28940158</v>
      </c>
      <c r="C23" s="11">
        <v>1584199</v>
      </c>
      <c r="D23" s="11">
        <v>7134106</v>
      </c>
      <c r="E23" s="11">
        <v>37658463</v>
      </c>
      <c r="F23" s="11">
        <v>33231576</v>
      </c>
      <c r="G23" s="11">
        <v>1974912</v>
      </c>
      <c r="H23" s="11">
        <v>8571103</v>
      </c>
      <c r="I23" s="11">
        <v>43777591</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61997150</v>
      </c>
      <c r="C34" s="13">
        <v>3356235</v>
      </c>
      <c r="D34" s="13">
        <v>15201073</v>
      </c>
      <c r="E34" s="13">
        <v>80554458</v>
      </c>
      <c r="F34" s="13">
        <v>70723159</v>
      </c>
      <c r="G34" s="13">
        <v>4088164</v>
      </c>
      <c r="H34" s="13">
        <v>18201260</v>
      </c>
      <c r="I34" s="13">
        <v>93012583</v>
      </c>
    </row>
    <row r="35" spans="1:9" ht="12" customHeight="1">
      <c r="A35" s="14" t="str">
        <f>"Total "&amp;MID(A20,7,LEN(A20)-13)&amp;" Months"</f>
        <v>Total 2 Months</v>
      </c>
      <c r="B35" s="15">
        <v>61997150</v>
      </c>
      <c r="C35" s="15">
        <v>3356235</v>
      </c>
      <c r="D35" s="15">
        <v>15201073</v>
      </c>
      <c r="E35" s="15">
        <v>80554458</v>
      </c>
      <c r="F35" s="15">
        <v>70723159</v>
      </c>
      <c r="G35" s="15">
        <v>4088164</v>
      </c>
      <c r="H35" s="15">
        <v>18201260</v>
      </c>
      <c r="I35" s="15">
        <v>93012583</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9.140625" defaultRowHeight="12.75"/>
  <cols>
    <col min="1" max="1" width="12.8515625" style="0" customWidth="1"/>
    <col min="2" max="9" width="11.421875" style="0" customWidth="1"/>
  </cols>
  <sheetData>
    <row r="1" spans="1:9" ht="12" customHeight="1">
      <c r="A1" s="44" t="s">
        <v>395</v>
      </c>
      <c r="B1" s="44"/>
      <c r="C1" s="44"/>
      <c r="D1" s="44"/>
      <c r="E1" s="44"/>
      <c r="F1" s="44"/>
      <c r="G1" s="44"/>
      <c r="H1" s="44"/>
      <c r="I1" s="66">
        <v>41313</v>
      </c>
    </row>
    <row r="2" spans="1:9" ht="12" customHeight="1">
      <c r="A2" s="46" t="s">
        <v>116</v>
      </c>
      <c r="B2" s="46"/>
      <c r="C2" s="46"/>
      <c r="D2" s="46"/>
      <c r="E2" s="46"/>
      <c r="F2" s="46"/>
      <c r="G2" s="46"/>
      <c r="H2" s="46"/>
      <c r="I2" s="1"/>
    </row>
    <row r="3" spans="1:9" ht="24" customHeight="1">
      <c r="A3" s="48" t="s">
        <v>53</v>
      </c>
      <c r="B3" s="50" t="s">
        <v>114</v>
      </c>
      <c r="C3" s="56"/>
      <c r="D3" s="56"/>
      <c r="E3" s="51"/>
      <c r="F3" s="50" t="s">
        <v>115</v>
      </c>
      <c r="G3" s="56"/>
      <c r="H3" s="56"/>
      <c r="I3" s="56"/>
    </row>
    <row r="4" spans="1:9" ht="24" customHeight="1">
      <c r="A4" s="49"/>
      <c r="B4" s="10" t="s">
        <v>82</v>
      </c>
      <c r="C4" s="10" t="s">
        <v>83</v>
      </c>
      <c r="D4" s="10" t="s">
        <v>84</v>
      </c>
      <c r="E4" s="10" t="s">
        <v>58</v>
      </c>
      <c r="F4" s="10" t="s">
        <v>82</v>
      </c>
      <c r="G4" s="10" t="s">
        <v>83</v>
      </c>
      <c r="H4" s="10" t="s">
        <v>84</v>
      </c>
      <c r="I4" s="9" t="s">
        <v>58</v>
      </c>
    </row>
    <row r="5" spans="1:9" ht="12" customHeight="1">
      <c r="A5" s="1"/>
      <c r="B5" s="36" t="str">
        <f>REPT("-",89)&amp;" Number "&amp;REPT("-",89)</f>
        <v>----------------------------------------------------------------------------------------- Number -----------------------------------------------------------------------------------------</v>
      </c>
      <c r="C5" s="36"/>
      <c r="D5" s="36"/>
      <c r="E5" s="36"/>
      <c r="F5" s="36"/>
      <c r="G5" s="36"/>
      <c r="H5" s="36"/>
      <c r="I5" s="36"/>
    </row>
    <row r="6" ht="12" customHeight="1">
      <c r="A6" s="3" t="s">
        <v>396</v>
      </c>
    </row>
    <row r="7" spans="1:9" ht="12" customHeight="1">
      <c r="A7" s="2" t="str">
        <f>"Oct "&amp;RIGHT(A6,4)-1</f>
        <v>Oct 2011</v>
      </c>
      <c r="B7" s="11">
        <v>12497932</v>
      </c>
      <c r="C7" s="11">
        <v>151113</v>
      </c>
      <c r="D7" s="11">
        <v>333149</v>
      </c>
      <c r="E7" s="11">
        <v>12982194</v>
      </c>
      <c r="F7" s="11">
        <v>47659681</v>
      </c>
      <c r="G7" s="11">
        <v>2586617</v>
      </c>
      <c r="H7" s="11">
        <v>12216200</v>
      </c>
      <c r="I7" s="11">
        <v>62462498</v>
      </c>
    </row>
    <row r="8" spans="1:9" ht="12" customHeight="1">
      <c r="A8" s="2" t="str">
        <f>"Nov "&amp;RIGHT(A6,4)-1</f>
        <v>Nov 2011</v>
      </c>
      <c r="B8" s="11">
        <v>12579344</v>
      </c>
      <c r="C8" s="11">
        <v>145595</v>
      </c>
      <c r="D8" s="11">
        <v>321248</v>
      </c>
      <c r="E8" s="11">
        <v>13046187</v>
      </c>
      <c r="F8" s="11">
        <v>45455095</v>
      </c>
      <c r="G8" s="11">
        <v>2468043</v>
      </c>
      <c r="H8" s="11">
        <v>11621024</v>
      </c>
      <c r="I8" s="11">
        <v>59544162</v>
      </c>
    </row>
    <row r="9" spans="1:9" ht="12" customHeight="1">
      <c r="A9" s="2" t="str">
        <f>"Dec "&amp;RIGHT(A6,4)-1</f>
        <v>Dec 2011</v>
      </c>
      <c r="B9" s="11">
        <v>11847942</v>
      </c>
      <c r="C9" s="11">
        <v>139935</v>
      </c>
      <c r="D9" s="11">
        <v>287208</v>
      </c>
      <c r="E9" s="11">
        <v>12275085</v>
      </c>
      <c r="F9" s="11">
        <v>41526087</v>
      </c>
      <c r="G9" s="11">
        <v>2274263</v>
      </c>
      <c r="H9" s="11">
        <v>10627580</v>
      </c>
      <c r="I9" s="11">
        <v>54427930</v>
      </c>
    </row>
    <row r="10" spans="1:9" ht="12" customHeight="1">
      <c r="A10" s="2" t="str">
        <f>"Jan "&amp;RIGHT(A6,4)</f>
        <v>Jan 2012</v>
      </c>
      <c r="B10" s="11">
        <v>13165770</v>
      </c>
      <c r="C10" s="11">
        <v>149915</v>
      </c>
      <c r="D10" s="11">
        <v>316905</v>
      </c>
      <c r="E10" s="11">
        <v>13632590</v>
      </c>
      <c r="F10" s="11">
        <v>46903106</v>
      </c>
      <c r="G10" s="11">
        <v>2572375</v>
      </c>
      <c r="H10" s="11">
        <v>12211239</v>
      </c>
      <c r="I10" s="11">
        <v>61686720</v>
      </c>
    </row>
    <row r="11" spans="1:9" ht="12" customHeight="1">
      <c r="A11" s="2" t="str">
        <f>"Feb "&amp;RIGHT(A6,4)</f>
        <v>Feb 2012</v>
      </c>
      <c r="B11" s="11">
        <v>12733801</v>
      </c>
      <c r="C11" s="11">
        <v>155210</v>
      </c>
      <c r="D11" s="11">
        <v>329252</v>
      </c>
      <c r="E11" s="11">
        <v>13218263</v>
      </c>
      <c r="F11" s="11">
        <v>47810178</v>
      </c>
      <c r="G11" s="11">
        <v>2648563</v>
      </c>
      <c r="H11" s="11">
        <v>12496011</v>
      </c>
      <c r="I11" s="11">
        <v>62954752</v>
      </c>
    </row>
    <row r="12" spans="1:9" ht="12" customHeight="1">
      <c r="A12" s="2" t="str">
        <f>"Mar "&amp;RIGHT(A6,4)</f>
        <v>Mar 2012</v>
      </c>
      <c r="B12" s="11">
        <v>14230240</v>
      </c>
      <c r="C12" s="11">
        <v>162828</v>
      </c>
      <c r="D12" s="11">
        <v>351844</v>
      </c>
      <c r="E12" s="11">
        <v>14744912</v>
      </c>
      <c r="F12" s="11">
        <v>50726017</v>
      </c>
      <c r="G12" s="11">
        <v>2824561</v>
      </c>
      <c r="H12" s="11">
        <v>13366860</v>
      </c>
      <c r="I12" s="11">
        <v>66917438</v>
      </c>
    </row>
    <row r="13" spans="1:9" ht="12" customHeight="1">
      <c r="A13" s="2" t="str">
        <f>"Apr "&amp;RIGHT(A6,4)</f>
        <v>Apr 2012</v>
      </c>
      <c r="B13" s="11">
        <v>13007954</v>
      </c>
      <c r="C13" s="11">
        <v>153880</v>
      </c>
      <c r="D13" s="11">
        <v>330372</v>
      </c>
      <c r="E13" s="11">
        <v>13492206</v>
      </c>
      <c r="F13" s="11">
        <v>47327096</v>
      </c>
      <c r="G13" s="11">
        <v>2678656</v>
      </c>
      <c r="H13" s="11">
        <v>12655288</v>
      </c>
      <c r="I13" s="11">
        <v>62661040</v>
      </c>
    </row>
    <row r="14" spans="1:9" ht="12" customHeight="1">
      <c r="A14" s="2" t="str">
        <f>"May "&amp;RIGHT(A6,4)</f>
        <v>May 2012</v>
      </c>
      <c r="B14" s="11">
        <v>14195524</v>
      </c>
      <c r="C14" s="11">
        <v>170913</v>
      </c>
      <c r="D14" s="11">
        <v>355982</v>
      </c>
      <c r="E14" s="11">
        <v>14722419</v>
      </c>
      <c r="F14" s="11">
        <v>50148435</v>
      </c>
      <c r="G14" s="11">
        <v>2896278</v>
      </c>
      <c r="H14" s="11">
        <v>13707784</v>
      </c>
      <c r="I14" s="11">
        <v>66752497</v>
      </c>
    </row>
    <row r="15" spans="1:9" ht="12" customHeight="1">
      <c r="A15" s="2" t="str">
        <f>"Jun "&amp;RIGHT(A6,4)</f>
        <v>Jun 2012</v>
      </c>
      <c r="B15" s="11">
        <v>9576966</v>
      </c>
      <c r="C15" s="11">
        <v>140532</v>
      </c>
      <c r="D15" s="11">
        <v>309792</v>
      </c>
      <c r="E15" s="11">
        <v>10027290</v>
      </c>
      <c r="F15" s="11">
        <v>37848543</v>
      </c>
      <c r="G15" s="11">
        <v>2358420</v>
      </c>
      <c r="H15" s="11">
        <v>11474558</v>
      </c>
      <c r="I15" s="11">
        <v>51681521</v>
      </c>
    </row>
    <row r="16" spans="1:9" ht="12" customHeight="1">
      <c r="A16" s="2" t="str">
        <f>"Jul "&amp;RIGHT(A6,4)</f>
        <v>Jul 2012</v>
      </c>
      <c r="B16" s="11">
        <v>7942024</v>
      </c>
      <c r="C16" s="11">
        <v>131813</v>
      </c>
      <c r="D16" s="11">
        <v>297985</v>
      </c>
      <c r="E16" s="11">
        <v>8371822</v>
      </c>
      <c r="F16" s="11">
        <v>34731797</v>
      </c>
      <c r="G16" s="11">
        <v>2202290</v>
      </c>
      <c r="H16" s="11">
        <v>10733139</v>
      </c>
      <c r="I16" s="11">
        <v>47667226</v>
      </c>
    </row>
    <row r="17" spans="1:9" ht="12" customHeight="1">
      <c r="A17" s="2" t="str">
        <f>"Aug "&amp;RIGHT(A6,4)</f>
        <v>Aug 2012</v>
      </c>
      <c r="B17" s="11">
        <v>10177731</v>
      </c>
      <c r="C17" s="11">
        <v>148327</v>
      </c>
      <c r="D17" s="11">
        <v>323561</v>
      </c>
      <c r="E17" s="11">
        <v>10649619</v>
      </c>
      <c r="F17" s="11">
        <v>40860080</v>
      </c>
      <c r="G17" s="11">
        <v>2468655</v>
      </c>
      <c r="H17" s="11">
        <v>12198799</v>
      </c>
      <c r="I17" s="11">
        <v>55527534</v>
      </c>
    </row>
    <row r="18" spans="1:9" ht="12" customHeight="1">
      <c r="A18" s="2" t="str">
        <f>"Sep "&amp;RIGHT(A6,4)</f>
        <v>Sep 2012</v>
      </c>
      <c r="B18" s="11">
        <v>12743749</v>
      </c>
      <c r="C18" s="11">
        <v>135286</v>
      </c>
      <c r="D18" s="11">
        <v>290120</v>
      </c>
      <c r="E18" s="11">
        <v>13169155</v>
      </c>
      <c r="F18" s="11">
        <v>42686045</v>
      </c>
      <c r="G18" s="11">
        <v>2272961</v>
      </c>
      <c r="H18" s="11">
        <v>11302951</v>
      </c>
      <c r="I18" s="11">
        <v>56261957</v>
      </c>
    </row>
    <row r="19" spans="1:9" ht="12" customHeight="1">
      <c r="A19" s="12" t="s">
        <v>58</v>
      </c>
      <c r="B19" s="13">
        <v>144698977</v>
      </c>
      <c r="C19" s="13">
        <v>1785347</v>
      </c>
      <c r="D19" s="13">
        <v>3847418</v>
      </c>
      <c r="E19" s="13">
        <v>150331742</v>
      </c>
      <c r="F19" s="13">
        <v>533682160</v>
      </c>
      <c r="G19" s="13">
        <v>30251682</v>
      </c>
      <c r="H19" s="13">
        <v>144611433</v>
      </c>
      <c r="I19" s="13">
        <v>708545275</v>
      </c>
    </row>
    <row r="20" spans="1:9" ht="12" customHeight="1">
      <c r="A20" s="14" t="s">
        <v>398</v>
      </c>
      <c r="B20" s="15">
        <v>25077276</v>
      </c>
      <c r="C20" s="15">
        <v>296708</v>
      </c>
      <c r="D20" s="15">
        <v>654397</v>
      </c>
      <c r="E20" s="15">
        <v>26028381</v>
      </c>
      <c r="F20" s="15">
        <v>93114776</v>
      </c>
      <c r="G20" s="15">
        <v>5054660</v>
      </c>
      <c r="H20" s="15">
        <v>23837224</v>
      </c>
      <c r="I20" s="15">
        <v>122006660</v>
      </c>
    </row>
    <row r="21" ht="12" customHeight="1">
      <c r="A21" s="3" t="str">
        <f>"FY "&amp;RIGHT(A6,4)+1</f>
        <v>FY 2013</v>
      </c>
    </row>
    <row r="22" spans="1:9" ht="12" customHeight="1">
      <c r="A22" s="2" t="str">
        <f>"Oct "&amp;RIGHT(A6,4)</f>
        <v>Oct 2012</v>
      </c>
      <c r="B22" s="11">
        <v>14994277</v>
      </c>
      <c r="C22" s="11">
        <v>157472</v>
      </c>
      <c r="D22" s="11">
        <v>339877</v>
      </c>
      <c r="E22" s="11">
        <v>15491626</v>
      </c>
      <c r="F22" s="11">
        <v>50539546</v>
      </c>
      <c r="G22" s="11">
        <v>2697676</v>
      </c>
      <c r="H22" s="11">
        <v>13080712</v>
      </c>
      <c r="I22" s="11">
        <v>66317934</v>
      </c>
    </row>
    <row r="23" spans="1:9" ht="12" customHeight="1">
      <c r="A23" s="2" t="str">
        <f>"Nov "&amp;RIGHT(A6,4)</f>
        <v>Nov 2012</v>
      </c>
      <c r="B23" s="11">
        <v>15677530</v>
      </c>
      <c r="C23" s="11">
        <v>138867</v>
      </c>
      <c r="D23" s="11">
        <v>294191</v>
      </c>
      <c r="E23" s="11">
        <v>16110588</v>
      </c>
      <c r="F23" s="11">
        <v>44426888</v>
      </c>
      <c r="G23" s="11">
        <v>2374261</v>
      </c>
      <c r="H23" s="11">
        <v>11362239</v>
      </c>
      <c r="I23" s="11">
        <v>58163388</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30671807</v>
      </c>
      <c r="C34" s="13">
        <v>296339</v>
      </c>
      <c r="D34" s="13">
        <v>634068</v>
      </c>
      <c r="E34" s="13">
        <v>31602214</v>
      </c>
      <c r="F34" s="13">
        <v>94966434</v>
      </c>
      <c r="G34" s="13">
        <v>5071937</v>
      </c>
      <c r="H34" s="13">
        <v>24442951</v>
      </c>
      <c r="I34" s="13">
        <v>124481322</v>
      </c>
    </row>
    <row r="35" spans="1:9" ht="12" customHeight="1">
      <c r="A35" s="14" t="str">
        <f>"Total "&amp;MID(A20,7,LEN(A20)-13)&amp;" Months"</f>
        <v>Total 2 Months</v>
      </c>
      <c r="B35" s="15">
        <v>30671807</v>
      </c>
      <c r="C35" s="15">
        <v>296339</v>
      </c>
      <c r="D35" s="15">
        <v>634068</v>
      </c>
      <c r="E35" s="15">
        <v>31602214</v>
      </c>
      <c r="F35" s="15">
        <v>94966434</v>
      </c>
      <c r="G35" s="15">
        <v>5071937</v>
      </c>
      <c r="H35" s="15">
        <v>24442951</v>
      </c>
      <c r="I35" s="15">
        <v>124481322</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D1"/>
    </sheetView>
  </sheetViews>
  <sheetFormatPr defaultColWidth="9.140625" defaultRowHeight="12.75"/>
  <cols>
    <col min="1" max="1" width="14.28125" style="0" customWidth="1"/>
    <col min="2" max="5" width="18.57421875" style="0" customWidth="1"/>
  </cols>
  <sheetData>
    <row r="1" spans="1:5" ht="12" customHeight="1">
      <c r="A1" s="44" t="s">
        <v>395</v>
      </c>
      <c r="B1" s="44"/>
      <c r="C1" s="44"/>
      <c r="D1" s="44"/>
      <c r="E1" s="66">
        <v>41313</v>
      </c>
    </row>
    <row r="2" spans="1:5" ht="12" customHeight="1">
      <c r="A2" s="46" t="s">
        <v>117</v>
      </c>
      <c r="B2" s="46"/>
      <c r="C2" s="46"/>
      <c r="D2" s="46"/>
      <c r="E2" s="1"/>
    </row>
    <row r="3" spans="1:5" ht="24" customHeight="1">
      <c r="A3" s="48" t="s">
        <v>53</v>
      </c>
      <c r="B3" s="50" t="s">
        <v>118</v>
      </c>
      <c r="C3" s="56"/>
      <c r="D3" s="56"/>
      <c r="E3" s="56"/>
    </row>
    <row r="4" spans="1:5" ht="24" customHeight="1">
      <c r="A4" s="49"/>
      <c r="B4" s="10" t="s">
        <v>82</v>
      </c>
      <c r="C4" s="10" t="s">
        <v>83</v>
      </c>
      <c r="D4" s="10" t="s">
        <v>84</v>
      </c>
      <c r="E4" s="9" t="s">
        <v>230</v>
      </c>
    </row>
    <row r="5" spans="1:5" ht="12" customHeight="1">
      <c r="A5" s="1"/>
      <c r="B5" s="36" t="str">
        <f>REPT("-",71)&amp;" Number "&amp;REPT("-",71)</f>
        <v>----------------------------------------------------------------------- Number -----------------------------------------------------------------------</v>
      </c>
      <c r="C5" s="36"/>
      <c r="D5" s="36"/>
      <c r="E5" s="36"/>
    </row>
    <row r="6" ht="12" customHeight="1">
      <c r="A6" s="3" t="s">
        <v>396</v>
      </c>
    </row>
    <row r="7" spans="1:5" ht="12" customHeight="1">
      <c r="A7" s="2" t="str">
        <f>"Oct "&amp;RIGHT(A6,4)-1</f>
        <v>Oct 2011</v>
      </c>
      <c r="B7" s="11">
        <v>127156165</v>
      </c>
      <c r="C7" s="11">
        <v>6433967</v>
      </c>
      <c r="D7" s="11">
        <v>28919949</v>
      </c>
      <c r="E7" s="11">
        <v>162510081</v>
      </c>
    </row>
    <row r="8" spans="1:5" ht="12" customHeight="1">
      <c r="A8" s="2" t="str">
        <f>"Nov "&amp;RIGHT(A6,4)-1</f>
        <v>Nov 2011</v>
      </c>
      <c r="B8" s="11">
        <v>122005452</v>
      </c>
      <c r="C8" s="11">
        <v>6183382</v>
      </c>
      <c r="D8" s="11">
        <v>27713889</v>
      </c>
      <c r="E8" s="11">
        <v>155902723</v>
      </c>
    </row>
    <row r="9" spans="1:5" ht="12" customHeight="1">
      <c r="A9" s="2" t="str">
        <f>"Dec "&amp;RIGHT(A6,4)-1</f>
        <v>Dec 2011</v>
      </c>
      <c r="B9" s="11">
        <v>111974706</v>
      </c>
      <c r="C9" s="11">
        <v>5790155</v>
      </c>
      <c r="D9" s="11">
        <v>25741811</v>
      </c>
      <c r="E9" s="11">
        <v>143506672</v>
      </c>
    </row>
    <row r="10" spans="1:5" ht="12" customHeight="1">
      <c r="A10" s="2" t="str">
        <f>"Jan "&amp;RIGHT(A6,4)</f>
        <v>Jan 2012</v>
      </c>
      <c r="B10" s="11">
        <v>125690979</v>
      </c>
      <c r="C10" s="11">
        <v>6424017</v>
      </c>
      <c r="D10" s="11">
        <v>29065976</v>
      </c>
      <c r="E10" s="11">
        <v>161180972</v>
      </c>
    </row>
    <row r="11" spans="1:5" ht="12" customHeight="1">
      <c r="A11" s="2" t="str">
        <f>"Feb "&amp;RIGHT(A6,4)</f>
        <v>Feb 2012</v>
      </c>
      <c r="B11" s="11">
        <v>127633073</v>
      </c>
      <c r="C11" s="11">
        <v>6642301</v>
      </c>
      <c r="D11" s="11">
        <v>29841896</v>
      </c>
      <c r="E11" s="11">
        <v>164117270</v>
      </c>
    </row>
    <row r="12" spans="1:5" ht="12" customHeight="1">
      <c r="A12" s="2" t="str">
        <f>"Mar "&amp;RIGHT(A6,4)</f>
        <v>Mar 2012</v>
      </c>
      <c r="B12" s="11">
        <v>136322294</v>
      </c>
      <c r="C12" s="11">
        <v>7148398</v>
      </c>
      <c r="D12" s="11">
        <v>32126798</v>
      </c>
      <c r="E12" s="11">
        <v>175597490</v>
      </c>
    </row>
    <row r="13" spans="1:5" ht="12" customHeight="1">
      <c r="A13" s="2" t="str">
        <f>"Apr "&amp;RIGHT(A6,4)</f>
        <v>Apr 2012</v>
      </c>
      <c r="B13" s="11">
        <v>127373779</v>
      </c>
      <c r="C13" s="11">
        <v>6767721</v>
      </c>
      <c r="D13" s="11">
        <v>30606940</v>
      </c>
      <c r="E13" s="11">
        <v>164748440</v>
      </c>
    </row>
    <row r="14" spans="1:5" ht="12" customHeight="1">
      <c r="A14" s="2" t="str">
        <f>"May "&amp;RIGHT(A6,4)</f>
        <v>May 2012</v>
      </c>
      <c r="B14" s="11">
        <v>134572454</v>
      </c>
      <c r="C14" s="11">
        <v>7330274</v>
      </c>
      <c r="D14" s="11">
        <v>33127618</v>
      </c>
      <c r="E14" s="11">
        <v>175030346</v>
      </c>
    </row>
    <row r="15" spans="1:5" ht="12" customHeight="1">
      <c r="A15" s="2" t="str">
        <f>"Jun "&amp;RIGHT(A6,4)</f>
        <v>Jun 2012</v>
      </c>
      <c r="B15" s="11">
        <v>105526653</v>
      </c>
      <c r="C15" s="11">
        <v>6388553</v>
      </c>
      <c r="D15" s="11">
        <v>29641934</v>
      </c>
      <c r="E15" s="11">
        <v>141557140</v>
      </c>
    </row>
    <row r="16" spans="1:5" ht="12" customHeight="1">
      <c r="A16" s="2" t="str">
        <f>"Jul "&amp;RIGHT(A6,4)</f>
        <v>Jul 2012</v>
      </c>
      <c r="B16" s="11">
        <v>97503503</v>
      </c>
      <c r="C16" s="11">
        <v>6025918</v>
      </c>
      <c r="D16" s="11">
        <v>28020867</v>
      </c>
      <c r="E16" s="11">
        <v>131550288</v>
      </c>
    </row>
    <row r="17" spans="1:5" ht="12" customHeight="1">
      <c r="A17" s="2" t="str">
        <f>"Aug "&amp;RIGHT(A6,4)</f>
        <v>Aug 2012</v>
      </c>
      <c r="B17" s="11">
        <v>112127315</v>
      </c>
      <c r="C17" s="11">
        <v>6531079</v>
      </c>
      <c r="D17" s="11">
        <v>30934322</v>
      </c>
      <c r="E17" s="11">
        <v>149592716</v>
      </c>
    </row>
    <row r="18" spans="1:5" ht="12" customHeight="1">
      <c r="A18" s="2" t="str">
        <f>"Sep "&amp;RIGHT(A6,4)</f>
        <v>Sep 2012</v>
      </c>
      <c r="B18" s="11">
        <v>114495007</v>
      </c>
      <c r="C18" s="11">
        <v>5655216</v>
      </c>
      <c r="D18" s="11">
        <v>26732063</v>
      </c>
      <c r="E18" s="11">
        <v>146882286</v>
      </c>
    </row>
    <row r="19" spans="1:5" ht="12" customHeight="1">
      <c r="A19" s="12" t="s">
        <v>58</v>
      </c>
      <c r="B19" s="13">
        <v>1442381380</v>
      </c>
      <c r="C19" s="13">
        <v>77320981</v>
      </c>
      <c r="D19" s="13">
        <v>352474063</v>
      </c>
      <c r="E19" s="13">
        <v>1872176424</v>
      </c>
    </row>
    <row r="20" spans="1:5" ht="12" customHeight="1">
      <c r="A20" s="14" t="s">
        <v>398</v>
      </c>
      <c r="B20" s="15">
        <v>249161617</v>
      </c>
      <c r="C20" s="15">
        <v>12617349</v>
      </c>
      <c r="D20" s="15">
        <v>56633838</v>
      </c>
      <c r="E20" s="15">
        <v>318412804</v>
      </c>
    </row>
    <row r="21" ht="12" customHeight="1">
      <c r="A21" s="3" t="str">
        <f>"FY "&amp;RIGHT(A6,4)+1</f>
        <v>FY 2013</v>
      </c>
    </row>
    <row r="22" spans="1:5" ht="12" customHeight="1">
      <c r="A22" s="2" t="str">
        <f>"Oct "&amp;RIGHT(A6,4)</f>
        <v>Oct 2012</v>
      </c>
      <c r="B22" s="11">
        <v>136082398</v>
      </c>
      <c r="C22" s="11">
        <v>6740436</v>
      </c>
      <c r="D22" s="11">
        <v>31117713</v>
      </c>
      <c r="E22" s="11">
        <v>173940547</v>
      </c>
    </row>
    <row r="23" spans="1:5" ht="12" customHeight="1">
      <c r="A23" s="2" t="str">
        <f>"Nov "&amp;RIGHT(A6,4)</f>
        <v>Nov 2012</v>
      </c>
      <c r="B23" s="11">
        <v>122276152</v>
      </c>
      <c r="C23" s="11">
        <v>6072239</v>
      </c>
      <c r="D23" s="11">
        <v>27361639</v>
      </c>
      <c r="E23" s="11">
        <v>155710030</v>
      </c>
    </row>
    <row r="24" spans="1:5" ht="12" customHeight="1">
      <c r="A24" s="2" t="str">
        <f>"Dec "&amp;RIGHT(A6,4)</f>
        <v>Dec 2012</v>
      </c>
      <c r="B24" s="11" t="s">
        <v>397</v>
      </c>
      <c r="C24" s="11" t="s">
        <v>397</v>
      </c>
      <c r="D24" s="11" t="s">
        <v>397</v>
      </c>
      <c r="E24" s="11" t="s">
        <v>397</v>
      </c>
    </row>
    <row r="25" spans="1:5" ht="12" customHeight="1">
      <c r="A25" s="2" t="str">
        <f>"Jan "&amp;RIGHT(A6,4)+1</f>
        <v>Jan 2013</v>
      </c>
      <c r="B25" s="11" t="s">
        <v>397</v>
      </c>
      <c r="C25" s="11" t="s">
        <v>397</v>
      </c>
      <c r="D25" s="11" t="s">
        <v>397</v>
      </c>
      <c r="E25" s="11" t="s">
        <v>397</v>
      </c>
    </row>
    <row r="26" spans="1:5" ht="12" customHeight="1">
      <c r="A26" s="2" t="str">
        <f>"Feb "&amp;RIGHT(A6,4)+1</f>
        <v>Feb 2013</v>
      </c>
      <c r="B26" s="11" t="s">
        <v>397</v>
      </c>
      <c r="C26" s="11" t="s">
        <v>397</v>
      </c>
      <c r="D26" s="11" t="s">
        <v>397</v>
      </c>
      <c r="E26" s="11" t="s">
        <v>397</v>
      </c>
    </row>
    <row r="27" spans="1:5" ht="12" customHeight="1">
      <c r="A27" s="2" t="str">
        <f>"Mar "&amp;RIGHT(A6,4)+1</f>
        <v>Mar 2013</v>
      </c>
      <c r="B27" s="11" t="s">
        <v>397</v>
      </c>
      <c r="C27" s="11" t="s">
        <v>397</v>
      </c>
      <c r="D27" s="11" t="s">
        <v>397</v>
      </c>
      <c r="E27" s="11" t="s">
        <v>397</v>
      </c>
    </row>
    <row r="28" spans="1:5" ht="12" customHeight="1">
      <c r="A28" s="2" t="str">
        <f>"Apr "&amp;RIGHT(A6,4)+1</f>
        <v>Apr 2013</v>
      </c>
      <c r="B28" s="11" t="s">
        <v>397</v>
      </c>
      <c r="C28" s="11" t="s">
        <v>397</v>
      </c>
      <c r="D28" s="11" t="s">
        <v>397</v>
      </c>
      <c r="E28" s="11" t="s">
        <v>397</v>
      </c>
    </row>
    <row r="29" spans="1:5" ht="12" customHeight="1">
      <c r="A29" s="2" t="str">
        <f>"May "&amp;RIGHT(A6,4)+1</f>
        <v>May 2013</v>
      </c>
      <c r="B29" s="11" t="s">
        <v>397</v>
      </c>
      <c r="C29" s="11" t="s">
        <v>397</v>
      </c>
      <c r="D29" s="11" t="s">
        <v>397</v>
      </c>
      <c r="E29" s="11" t="s">
        <v>397</v>
      </c>
    </row>
    <row r="30" spans="1:5" ht="12" customHeight="1">
      <c r="A30" s="2" t="str">
        <f>"Jun "&amp;RIGHT(A6,4)+1</f>
        <v>Jun 2013</v>
      </c>
      <c r="B30" s="11" t="s">
        <v>397</v>
      </c>
      <c r="C30" s="11" t="s">
        <v>397</v>
      </c>
      <c r="D30" s="11" t="s">
        <v>397</v>
      </c>
      <c r="E30" s="11" t="s">
        <v>397</v>
      </c>
    </row>
    <row r="31" spans="1:5" ht="12" customHeight="1">
      <c r="A31" s="2" t="str">
        <f>"Jul "&amp;RIGHT(A6,4)+1</f>
        <v>Jul 2013</v>
      </c>
      <c r="B31" s="11" t="s">
        <v>397</v>
      </c>
      <c r="C31" s="11" t="s">
        <v>397</v>
      </c>
      <c r="D31" s="11" t="s">
        <v>397</v>
      </c>
      <c r="E31" s="11" t="s">
        <v>397</v>
      </c>
    </row>
    <row r="32" spans="1:5" ht="12" customHeight="1">
      <c r="A32" s="2" t="str">
        <f>"Aug "&amp;RIGHT(A6,4)+1</f>
        <v>Aug 2013</v>
      </c>
      <c r="B32" s="11" t="s">
        <v>397</v>
      </c>
      <c r="C32" s="11" t="s">
        <v>397</v>
      </c>
      <c r="D32" s="11" t="s">
        <v>397</v>
      </c>
      <c r="E32" s="11" t="s">
        <v>397</v>
      </c>
    </row>
    <row r="33" spans="1:5" ht="12" customHeight="1">
      <c r="A33" s="2" t="str">
        <f>"Sep "&amp;RIGHT(A6,4)+1</f>
        <v>Sep 2013</v>
      </c>
      <c r="B33" s="11" t="s">
        <v>397</v>
      </c>
      <c r="C33" s="11" t="s">
        <v>397</v>
      </c>
      <c r="D33" s="11" t="s">
        <v>397</v>
      </c>
      <c r="E33" s="11" t="s">
        <v>397</v>
      </c>
    </row>
    <row r="34" spans="1:5" ht="12" customHeight="1">
      <c r="A34" s="12" t="s">
        <v>58</v>
      </c>
      <c r="B34" s="13">
        <v>258358550</v>
      </c>
      <c r="C34" s="13">
        <v>12812675</v>
      </c>
      <c r="D34" s="13">
        <v>58479352</v>
      </c>
      <c r="E34" s="13">
        <v>329650577</v>
      </c>
    </row>
    <row r="35" spans="1:5" ht="12" customHeight="1">
      <c r="A35" s="14" t="str">
        <f>"Total "&amp;MID(A20,7,LEN(A20)-13)&amp;" Months"</f>
        <v>Total 2 Months</v>
      </c>
      <c r="B35" s="15">
        <v>258358550</v>
      </c>
      <c r="C35" s="15">
        <v>12812675</v>
      </c>
      <c r="D35" s="15">
        <v>58479352</v>
      </c>
      <c r="E35" s="15">
        <v>329650577</v>
      </c>
    </row>
    <row r="36" spans="1:5" ht="12" customHeight="1">
      <c r="A36" s="36"/>
      <c r="B36" s="36"/>
      <c r="C36" s="36"/>
      <c r="D36" s="36"/>
      <c r="E36" s="36"/>
    </row>
    <row r="37" spans="1:5" ht="69.75" customHeight="1">
      <c r="A37" s="55" t="s">
        <v>119</v>
      </c>
      <c r="B37" s="55"/>
      <c r="C37" s="55"/>
      <c r="D37" s="55"/>
      <c r="E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4" t="s">
        <v>395</v>
      </c>
      <c r="B1" s="44"/>
      <c r="C1" s="44"/>
      <c r="D1" s="44"/>
      <c r="E1" s="44"/>
      <c r="F1" s="44"/>
      <c r="G1" s="44"/>
      <c r="H1" s="44"/>
      <c r="I1" s="44"/>
      <c r="J1" s="44"/>
      <c r="K1" s="66">
        <v>41313</v>
      </c>
    </row>
    <row r="2" spans="1:11" ht="12" customHeight="1">
      <c r="A2" s="46" t="s">
        <v>120</v>
      </c>
      <c r="B2" s="46"/>
      <c r="C2" s="46"/>
      <c r="D2" s="46"/>
      <c r="E2" s="46"/>
      <c r="F2" s="46"/>
      <c r="G2" s="46"/>
      <c r="H2" s="46"/>
      <c r="I2" s="46"/>
      <c r="J2" s="46"/>
      <c r="K2" s="1"/>
    </row>
    <row r="3" spans="1:11" ht="24" customHeight="1">
      <c r="A3" s="48" t="s">
        <v>53</v>
      </c>
      <c r="B3" s="40" t="s">
        <v>121</v>
      </c>
      <c r="C3" s="50" t="s">
        <v>111</v>
      </c>
      <c r="D3" s="56"/>
      <c r="E3" s="56"/>
      <c r="F3" s="51"/>
      <c r="G3" s="50" t="s">
        <v>111</v>
      </c>
      <c r="H3" s="56"/>
      <c r="I3" s="51"/>
      <c r="J3" s="50" t="s">
        <v>122</v>
      </c>
      <c r="K3" s="56"/>
    </row>
    <row r="4" spans="1:11" ht="24" customHeight="1">
      <c r="A4" s="49"/>
      <c r="B4" s="41"/>
      <c r="C4" s="10" t="s">
        <v>82</v>
      </c>
      <c r="D4" s="10" t="s">
        <v>83</v>
      </c>
      <c r="E4" s="10" t="s">
        <v>84</v>
      </c>
      <c r="F4" s="10" t="s">
        <v>58</v>
      </c>
      <c r="G4" s="10" t="s">
        <v>82</v>
      </c>
      <c r="H4" s="10" t="s">
        <v>83</v>
      </c>
      <c r="I4" s="10" t="s">
        <v>84</v>
      </c>
      <c r="J4" s="10" t="s">
        <v>123</v>
      </c>
      <c r="K4" s="9" t="s">
        <v>124</v>
      </c>
    </row>
    <row r="5" spans="1:11" ht="12" customHeight="1">
      <c r="A5" s="1"/>
      <c r="B5" s="36" t="str">
        <f>REPT("-",52)&amp;" Number "&amp;REPT("-",52)</f>
        <v>---------------------------------------------------- Number ----------------------------------------------------</v>
      </c>
      <c r="C5" s="36"/>
      <c r="D5" s="36"/>
      <c r="E5" s="36"/>
      <c r="F5" s="36"/>
      <c r="G5" s="36" t="str">
        <f>REPT("-",53)&amp;" Percent "&amp;REPT("-",54)</f>
        <v>----------------------------------------------------- Percent ------------------------------------------------------</v>
      </c>
      <c r="H5" s="36"/>
      <c r="I5" s="36"/>
      <c r="J5" s="36"/>
      <c r="K5" s="36"/>
    </row>
    <row r="6" ht="12" customHeight="1">
      <c r="A6" s="3" t="s">
        <v>396</v>
      </c>
    </row>
    <row r="7" spans="1:11" ht="12" customHeight="1">
      <c r="A7" s="2" t="str">
        <f>"Oct "&amp;RIGHT(A6,4)-1</f>
        <v>Oct 2011</v>
      </c>
      <c r="B7" s="11">
        <v>46834722</v>
      </c>
      <c r="C7" s="11">
        <v>80321443</v>
      </c>
      <c r="D7" s="11">
        <v>6433967</v>
      </c>
      <c r="E7" s="11">
        <v>28919949</v>
      </c>
      <c r="F7" s="11">
        <v>115675359</v>
      </c>
      <c r="G7" s="19">
        <v>0.6944</v>
      </c>
      <c r="H7" s="19">
        <v>0.0556</v>
      </c>
      <c r="I7" s="19">
        <v>0.25</v>
      </c>
      <c r="J7" s="19">
        <v>0.2882</v>
      </c>
      <c r="K7" s="19">
        <v>0.4943</v>
      </c>
    </row>
    <row r="8" spans="1:11" ht="12" customHeight="1">
      <c r="A8" s="2" t="str">
        <f>"Nov "&amp;RIGHT(A6,4)-1</f>
        <v>Nov 2011</v>
      </c>
      <c r="B8" s="11">
        <v>45454301</v>
      </c>
      <c r="C8" s="11">
        <v>76551151</v>
      </c>
      <c r="D8" s="11">
        <v>6183382</v>
      </c>
      <c r="E8" s="11">
        <v>27713889</v>
      </c>
      <c r="F8" s="11">
        <v>110448422</v>
      </c>
      <c r="G8" s="19">
        <v>0.6931</v>
      </c>
      <c r="H8" s="19">
        <v>0.056</v>
      </c>
      <c r="I8" s="19">
        <v>0.2509</v>
      </c>
      <c r="J8" s="19">
        <v>0.2916</v>
      </c>
      <c r="K8" s="19">
        <v>0.491</v>
      </c>
    </row>
    <row r="9" spans="1:11" ht="12" customHeight="1">
      <c r="A9" s="2" t="str">
        <f>"Dec "&amp;RIGHT(A6,4)-1</f>
        <v>Dec 2011</v>
      </c>
      <c r="B9" s="11">
        <v>45337711</v>
      </c>
      <c r="C9" s="11">
        <v>66636995</v>
      </c>
      <c r="D9" s="11">
        <v>5790155</v>
      </c>
      <c r="E9" s="11">
        <v>25741811</v>
      </c>
      <c r="F9" s="11">
        <v>98168961</v>
      </c>
      <c r="G9" s="19">
        <v>0.6788</v>
      </c>
      <c r="H9" s="19">
        <v>0.059</v>
      </c>
      <c r="I9" s="19">
        <v>0.2622</v>
      </c>
      <c r="J9" s="19">
        <v>0.3159</v>
      </c>
      <c r="K9" s="19">
        <v>0.4643</v>
      </c>
    </row>
    <row r="10" spans="1:11" ht="12" customHeight="1">
      <c r="A10" s="2" t="str">
        <f>"Jan "&amp;RIGHT(A6,4)</f>
        <v>Jan 2012</v>
      </c>
      <c r="B10" s="11">
        <v>47019779</v>
      </c>
      <c r="C10" s="11">
        <v>78671200</v>
      </c>
      <c r="D10" s="11">
        <v>6424017</v>
      </c>
      <c r="E10" s="11">
        <v>29065976</v>
      </c>
      <c r="F10" s="11">
        <v>114161193</v>
      </c>
      <c r="G10" s="19">
        <v>0.6891</v>
      </c>
      <c r="H10" s="19">
        <v>0.0563</v>
      </c>
      <c r="I10" s="19">
        <v>0.2546</v>
      </c>
      <c r="J10" s="19">
        <v>0.2917</v>
      </c>
      <c r="K10" s="19">
        <v>0.4881</v>
      </c>
    </row>
    <row r="11" spans="1:11" ht="12" customHeight="1">
      <c r="A11" s="2" t="str">
        <f>"Feb "&amp;RIGHT(A6,4)</f>
        <v>Feb 2012</v>
      </c>
      <c r="B11" s="11">
        <v>46608562</v>
      </c>
      <c r="C11" s="11">
        <v>81024511</v>
      </c>
      <c r="D11" s="11">
        <v>6642301</v>
      </c>
      <c r="E11" s="11">
        <v>29841896</v>
      </c>
      <c r="F11" s="11">
        <v>117508708</v>
      </c>
      <c r="G11" s="19">
        <v>0.6895</v>
      </c>
      <c r="H11" s="19">
        <v>0.0565</v>
      </c>
      <c r="I11" s="19">
        <v>0.254</v>
      </c>
      <c r="J11" s="19">
        <v>0.284</v>
      </c>
      <c r="K11" s="19">
        <v>0.4937</v>
      </c>
    </row>
    <row r="12" spans="1:11" ht="12" customHeight="1">
      <c r="A12" s="2" t="str">
        <f>"Mar "&amp;RIGHT(A6,4)</f>
        <v>Mar 2012</v>
      </c>
      <c r="B12" s="11">
        <v>49880991</v>
      </c>
      <c r="C12" s="11">
        <v>86441303</v>
      </c>
      <c r="D12" s="11">
        <v>7148398</v>
      </c>
      <c r="E12" s="11">
        <v>32126798</v>
      </c>
      <c r="F12" s="11">
        <v>125716499</v>
      </c>
      <c r="G12" s="19">
        <v>0.6876</v>
      </c>
      <c r="H12" s="19">
        <v>0.0569</v>
      </c>
      <c r="I12" s="19">
        <v>0.2555</v>
      </c>
      <c r="J12" s="19">
        <v>0.2841</v>
      </c>
      <c r="K12" s="19">
        <v>0.4923</v>
      </c>
    </row>
    <row r="13" spans="1:11" ht="12" customHeight="1">
      <c r="A13" s="2" t="str">
        <f>"Apr "&amp;RIGHT(A6,4)</f>
        <v>Apr 2012</v>
      </c>
      <c r="B13" s="11">
        <v>47523752</v>
      </c>
      <c r="C13" s="11">
        <v>79850027</v>
      </c>
      <c r="D13" s="11">
        <v>6767721</v>
      </c>
      <c r="E13" s="11">
        <v>30606940</v>
      </c>
      <c r="F13" s="11">
        <v>117224688</v>
      </c>
      <c r="G13" s="19">
        <v>0.6812</v>
      </c>
      <c r="H13" s="19">
        <v>0.0577</v>
      </c>
      <c r="I13" s="19">
        <v>0.2611</v>
      </c>
      <c r="J13" s="19">
        <v>0.2885</v>
      </c>
      <c r="K13" s="19">
        <v>0.4847</v>
      </c>
    </row>
    <row r="14" spans="1:11" ht="12" customHeight="1">
      <c r="A14" s="2" t="str">
        <f>"May "&amp;RIGHT(A6,4)</f>
        <v>May 2012</v>
      </c>
      <c r="B14" s="11">
        <v>51056708</v>
      </c>
      <c r="C14" s="11">
        <v>83515746</v>
      </c>
      <c r="D14" s="11">
        <v>7330274</v>
      </c>
      <c r="E14" s="11">
        <v>33127618</v>
      </c>
      <c r="F14" s="11">
        <v>123973638</v>
      </c>
      <c r="G14" s="19">
        <v>0.6737</v>
      </c>
      <c r="H14" s="19">
        <v>0.0591</v>
      </c>
      <c r="I14" s="19">
        <v>0.2672</v>
      </c>
      <c r="J14" s="19">
        <v>0.2917</v>
      </c>
      <c r="K14" s="19">
        <v>0.4772</v>
      </c>
    </row>
    <row r="15" spans="1:11" ht="12" customHeight="1">
      <c r="A15" s="2" t="str">
        <f>"Jun "&amp;RIGHT(A6,4)</f>
        <v>Jun 2012</v>
      </c>
      <c r="B15" s="11">
        <v>48839840</v>
      </c>
      <c r="C15" s="11">
        <v>56686813</v>
      </c>
      <c r="D15" s="11">
        <v>6388553</v>
      </c>
      <c r="E15" s="11">
        <v>29641934</v>
      </c>
      <c r="F15" s="11">
        <v>92717300</v>
      </c>
      <c r="G15" s="19">
        <v>0.6114</v>
      </c>
      <c r="H15" s="19">
        <v>0.0689</v>
      </c>
      <c r="I15" s="19">
        <v>0.3197</v>
      </c>
      <c r="J15" s="19">
        <v>0.345</v>
      </c>
      <c r="K15" s="19">
        <v>0.4005</v>
      </c>
    </row>
    <row r="16" spans="1:11" ht="12" customHeight="1">
      <c r="A16" s="2" t="str">
        <f>"Jul "&amp;RIGHT(A6,4)</f>
        <v>Jul 2012</v>
      </c>
      <c r="B16" s="11">
        <v>47190944</v>
      </c>
      <c r="C16" s="11">
        <v>50312559</v>
      </c>
      <c r="D16" s="11">
        <v>6025918</v>
      </c>
      <c r="E16" s="11">
        <v>28020867</v>
      </c>
      <c r="F16" s="11">
        <v>84359344</v>
      </c>
      <c r="G16" s="19">
        <v>0.5964</v>
      </c>
      <c r="H16" s="19">
        <v>0.0714</v>
      </c>
      <c r="I16" s="19">
        <v>0.3322</v>
      </c>
      <c r="J16" s="19">
        <v>0.3587</v>
      </c>
      <c r="K16" s="19">
        <v>0.3825</v>
      </c>
    </row>
    <row r="17" spans="1:11" ht="12" customHeight="1">
      <c r="A17" s="2" t="str">
        <f>"Aug "&amp;RIGHT(A6,4)</f>
        <v>Aug 2012</v>
      </c>
      <c r="B17" s="11">
        <v>51076429</v>
      </c>
      <c r="C17" s="11">
        <v>61050886</v>
      </c>
      <c r="D17" s="11">
        <v>6531079</v>
      </c>
      <c r="E17" s="11">
        <v>30934322</v>
      </c>
      <c r="F17" s="11">
        <v>98516287</v>
      </c>
      <c r="G17" s="19">
        <v>0.6197</v>
      </c>
      <c r="H17" s="19">
        <v>0.0663</v>
      </c>
      <c r="I17" s="19">
        <v>0.314</v>
      </c>
      <c r="J17" s="19">
        <v>0.3414</v>
      </c>
      <c r="K17" s="19">
        <v>0.4081</v>
      </c>
    </row>
    <row r="18" spans="1:11" ht="12" customHeight="1">
      <c r="A18" s="2" t="str">
        <f>"Sep "&amp;RIGHT(A6,4)</f>
        <v>Sep 2012</v>
      </c>
      <c r="B18" s="11">
        <v>41706502</v>
      </c>
      <c r="C18" s="11">
        <v>72788505</v>
      </c>
      <c r="D18" s="11">
        <v>5655216</v>
      </c>
      <c r="E18" s="11">
        <v>26732063</v>
      </c>
      <c r="F18" s="11">
        <v>105175784</v>
      </c>
      <c r="G18" s="19">
        <v>0.6921</v>
      </c>
      <c r="H18" s="19">
        <v>0.0538</v>
      </c>
      <c r="I18" s="19">
        <v>0.2542</v>
      </c>
      <c r="J18" s="19">
        <v>0.2839</v>
      </c>
      <c r="K18" s="19">
        <v>0.4956</v>
      </c>
    </row>
    <row r="19" spans="1:11" ht="12" customHeight="1">
      <c r="A19" s="12" t="s">
        <v>58</v>
      </c>
      <c r="B19" s="13">
        <v>568530241</v>
      </c>
      <c r="C19" s="13">
        <v>873851139</v>
      </c>
      <c r="D19" s="13">
        <v>77320981</v>
      </c>
      <c r="E19" s="13">
        <v>352474063</v>
      </c>
      <c r="F19" s="13">
        <v>1303646183</v>
      </c>
      <c r="G19" s="22">
        <v>0.6703</v>
      </c>
      <c r="H19" s="22">
        <v>0.0593</v>
      </c>
      <c r="I19" s="22">
        <v>0.2704</v>
      </c>
      <c r="J19" s="22">
        <v>0.3037</v>
      </c>
      <c r="K19" s="22">
        <v>0.4668</v>
      </c>
    </row>
    <row r="20" spans="1:11" ht="12" customHeight="1">
      <c r="A20" s="14" t="s">
        <v>398</v>
      </c>
      <c r="B20" s="15">
        <v>92289023</v>
      </c>
      <c r="C20" s="15">
        <v>156872594</v>
      </c>
      <c r="D20" s="15">
        <v>12617349</v>
      </c>
      <c r="E20" s="15">
        <v>56633838</v>
      </c>
      <c r="F20" s="15">
        <v>226123781</v>
      </c>
      <c r="G20" s="23">
        <v>0.6937</v>
      </c>
      <c r="H20" s="23">
        <v>0.0558</v>
      </c>
      <c r="I20" s="23">
        <v>0.2505</v>
      </c>
      <c r="J20" s="23">
        <v>0.2898</v>
      </c>
      <c r="K20" s="23">
        <v>0.4927</v>
      </c>
    </row>
    <row r="21" ht="12" customHeight="1">
      <c r="A21" s="3" t="str">
        <f>"FY "&amp;RIGHT(A6,4)+1</f>
        <v>FY 2013</v>
      </c>
    </row>
    <row r="22" spans="1:11" ht="12" customHeight="1">
      <c r="A22" s="2" t="str">
        <f>"Oct "&amp;RIGHT(A6,4)</f>
        <v>Oct 2012</v>
      </c>
      <c r="B22" s="11">
        <v>48577077</v>
      </c>
      <c r="C22" s="11">
        <v>87505321</v>
      </c>
      <c r="D22" s="11">
        <v>6740436</v>
      </c>
      <c r="E22" s="11">
        <v>31117713</v>
      </c>
      <c r="F22" s="11">
        <v>125363470</v>
      </c>
      <c r="G22" s="19">
        <v>0.698</v>
      </c>
      <c r="H22" s="19">
        <v>0.0538</v>
      </c>
      <c r="I22" s="19">
        <v>0.2482</v>
      </c>
      <c r="J22" s="19">
        <v>0.2793</v>
      </c>
      <c r="K22" s="19">
        <v>0.5031</v>
      </c>
    </row>
    <row r="23" spans="1:11" ht="12" customHeight="1">
      <c r="A23" s="2" t="str">
        <f>"Nov "&amp;RIGHT(A6,4)</f>
        <v>Nov 2012</v>
      </c>
      <c r="B23" s="11">
        <v>44346051</v>
      </c>
      <c r="C23" s="11">
        <v>77930101</v>
      </c>
      <c r="D23" s="11">
        <v>6072239</v>
      </c>
      <c r="E23" s="11">
        <v>27361639</v>
      </c>
      <c r="F23" s="11">
        <v>111363979</v>
      </c>
      <c r="G23" s="19">
        <v>0.6998</v>
      </c>
      <c r="H23" s="19">
        <v>0.0545</v>
      </c>
      <c r="I23" s="19">
        <v>0.2457</v>
      </c>
      <c r="J23" s="19">
        <v>0.2848</v>
      </c>
      <c r="K23" s="19">
        <v>0.5005</v>
      </c>
    </row>
    <row r="24" spans="1:11" ht="12" customHeight="1">
      <c r="A24" s="2" t="str">
        <f>"Dec "&amp;RIGHT(A6,4)</f>
        <v>Dec 2012</v>
      </c>
      <c r="B24" s="11" t="s">
        <v>397</v>
      </c>
      <c r="C24" s="11" t="s">
        <v>397</v>
      </c>
      <c r="D24" s="11" t="s">
        <v>397</v>
      </c>
      <c r="E24" s="11" t="s">
        <v>397</v>
      </c>
      <c r="F24" s="11" t="s">
        <v>397</v>
      </c>
      <c r="G24" s="19" t="s">
        <v>397</v>
      </c>
      <c r="H24" s="19" t="s">
        <v>397</v>
      </c>
      <c r="I24" s="19" t="s">
        <v>397</v>
      </c>
      <c r="J24" s="19" t="s">
        <v>397</v>
      </c>
      <c r="K24" s="19" t="s">
        <v>397</v>
      </c>
    </row>
    <row r="25" spans="1:11" ht="12" customHeight="1">
      <c r="A25" s="2" t="str">
        <f>"Jan "&amp;RIGHT(A6,4)+1</f>
        <v>Jan 2013</v>
      </c>
      <c r="B25" s="11" t="s">
        <v>397</v>
      </c>
      <c r="C25" s="11" t="s">
        <v>397</v>
      </c>
      <c r="D25" s="11" t="s">
        <v>397</v>
      </c>
      <c r="E25" s="11" t="s">
        <v>397</v>
      </c>
      <c r="F25" s="11" t="s">
        <v>397</v>
      </c>
      <c r="G25" s="19" t="s">
        <v>397</v>
      </c>
      <c r="H25" s="19" t="s">
        <v>397</v>
      </c>
      <c r="I25" s="19" t="s">
        <v>397</v>
      </c>
      <c r="J25" s="19" t="s">
        <v>397</v>
      </c>
      <c r="K25" s="19" t="s">
        <v>397</v>
      </c>
    </row>
    <row r="26" spans="1:11" ht="12" customHeight="1">
      <c r="A26" s="2" t="str">
        <f>"Feb "&amp;RIGHT(A6,4)+1</f>
        <v>Feb 2013</v>
      </c>
      <c r="B26" s="11" t="s">
        <v>397</v>
      </c>
      <c r="C26" s="11" t="s">
        <v>397</v>
      </c>
      <c r="D26" s="11" t="s">
        <v>397</v>
      </c>
      <c r="E26" s="11" t="s">
        <v>397</v>
      </c>
      <c r="F26" s="11" t="s">
        <v>397</v>
      </c>
      <c r="G26" s="19" t="s">
        <v>397</v>
      </c>
      <c r="H26" s="19" t="s">
        <v>397</v>
      </c>
      <c r="I26" s="19" t="s">
        <v>397</v>
      </c>
      <c r="J26" s="19" t="s">
        <v>397</v>
      </c>
      <c r="K26" s="19" t="s">
        <v>397</v>
      </c>
    </row>
    <row r="27" spans="1:11" ht="12" customHeight="1">
      <c r="A27" s="2" t="str">
        <f>"Mar "&amp;RIGHT(A6,4)+1</f>
        <v>Mar 2013</v>
      </c>
      <c r="B27" s="11" t="s">
        <v>397</v>
      </c>
      <c r="C27" s="11" t="s">
        <v>397</v>
      </c>
      <c r="D27" s="11" t="s">
        <v>397</v>
      </c>
      <c r="E27" s="11" t="s">
        <v>397</v>
      </c>
      <c r="F27" s="11" t="s">
        <v>397</v>
      </c>
      <c r="G27" s="19" t="s">
        <v>397</v>
      </c>
      <c r="H27" s="19" t="s">
        <v>397</v>
      </c>
      <c r="I27" s="19" t="s">
        <v>397</v>
      </c>
      <c r="J27" s="19" t="s">
        <v>397</v>
      </c>
      <c r="K27" s="19" t="s">
        <v>397</v>
      </c>
    </row>
    <row r="28" spans="1:11" ht="12" customHeight="1">
      <c r="A28" s="2" t="str">
        <f>"Apr "&amp;RIGHT(A6,4)+1</f>
        <v>Apr 2013</v>
      </c>
      <c r="B28" s="11" t="s">
        <v>397</v>
      </c>
      <c r="C28" s="11" t="s">
        <v>397</v>
      </c>
      <c r="D28" s="11" t="s">
        <v>397</v>
      </c>
      <c r="E28" s="11" t="s">
        <v>397</v>
      </c>
      <c r="F28" s="11" t="s">
        <v>397</v>
      </c>
      <c r="G28" s="19" t="s">
        <v>397</v>
      </c>
      <c r="H28" s="19" t="s">
        <v>397</v>
      </c>
      <c r="I28" s="19" t="s">
        <v>397</v>
      </c>
      <c r="J28" s="19" t="s">
        <v>397</v>
      </c>
      <c r="K28" s="19" t="s">
        <v>397</v>
      </c>
    </row>
    <row r="29" spans="1:11" ht="12" customHeight="1">
      <c r="A29" s="2" t="str">
        <f>"May "&amp;RIGHT(A6,4)+1</f>
        <v>May 2013</v>
      </c>
      <c r="B29" s="11" t="s">
        <v>397</v>
      </c>
      <c r="C29" s="11" t="s">
        <v>397</v>
      </c>
      <c r="D29" s="11" t="s">
        <v>397</v>
      </c>
      <c r="E29" s="11" t="s">
        <v>397</v>
      </c>
      <c r="F29" s="11" t="s">
        <v>397</v>
      </c>
      <c r="G29" s="19" t="s">
        <v>397</v>
      </c>
      <c r="H29" s="19" t="s">
        <v>397</v>
      </c>
      <c r="I29" s="19" t="s">
        <v>397</v>
      </c>
      <c r="J29" s="19" t="s">
        <v>397</v>
      </c>
      <c r="K29" s="19" t="s">
        <v>397</v>
      </c>
    </row>
    <row r="30" spans="1:11" ht="12" customHeight="1">
      <c r="A30" s="2" t="str">
        <f>"Jun "&amp;RIGHT(A6,4)+1</f>
        <v>Jun 2013</v>
      </c>
      <c r="B30" s="11" t="s">
        <v>397</v>
      </c>
      <c r="C30" s="11" t="s">
        <v>397</v>
      </c>
      <c r="D30" s="11" t="s">
        <v>397</v>
      </c>
      <c r="E30" s="11" t="s">
        <v>397</v>
      </c>
      <c r="F30" s="11" t="s">
        <v>397</v>
      </c>
      <c r="G30" s="19" t="s">
        <v>397</v>
      </c>
      <c r="H30" s="19" t="s">
        <v>397</v>
      </c>
      <c r="I30" s="19" t="s">
        <v>397</v>
      </c>
      <c r="J30" s="19" t="s">
        <v>397</v>
      </c>
      <c r="K30" s="19" t="s">
        <v>397</v>
      </c>
    </row>
    <row r="31" spans="1:11" ht="12" customHeight="1">
      <c r="A31" s="2" t="str">
        <f>"Jul "&amp;RIGHT(A6,4)+1</f>
        <v>Jul 2013</v>
      </c>
      <c r="B31" s="11" t="s">
        <v>397</v>
      </c>
      <c r="C31" s="11" t="s">
        <v>397</v>
      </c>
      <c r="D31" s="11" t="s">
        <v>397</v>
      </c>
      <c r="E31" s="11" t="s">
        <v>397</v>
      </c>
      <c r="F31" s="11" t="s">
        <v>397</v>
      </c>
      <c r="G31" s="19" t="s">
        <v>397</v>
      </c>
      <c r="H31" s="19" t="s">
        <v>397</v>
      </c>
      <c r="I31" s="19" t="s">
        <v>397</v>
      </c>
      <c r="J31" s="19" t="s">
        <v>397</v>
      </c>
      <c r="K31" s="19" t="s">
        <v>397</v>
      </c>
    </row>
    <row r="32" spans="1:11" ht="12" customHeight="1">
      <c r="A32" s="2" t="str">
        <f>"Aug "&amp;RIGHT(A6,4)+1</f>
        <v>Aug 2013</v>
      </c>
      <c r="B32" s="11" t="s">
        <v>397</v>
      </c>
      <c r="C32" s="11" t="s">
        <v>397</v>
      </c>
      <c r="D32" s="11" t="s">
        <v>397</v>
      </c>
      <c r="E32" s="11" t="s">
        <v>397</v>
      </c>
      <c r="F32" s="11" t="s">
        <v>397</v>
      </c>
      <c r="G32" s="19" t="s">
        <v>397</v>
      </c>
      <c r="H32" s="19" t="s">
        <v>397</v>
      </c>
      <c r="I32" s="19" t="s">
        <v>397</v>
      </c>
      <c r="J32" s="19" t="s">
        <v>397</v>
      </c>
      <c r="K32" s="19" t="s">
        <v>397</v>
      </c>
    </row>
    <row r="33" spans="1:11" ht="12" customHeight="1">
      <c r="A33" s="2" t="str">
        <f>"Sep "&amp;RIGHT(A6,4)+1</f>
        <v>Sep 2013</v>
      </c>
      <c r="B33" s="11" t="s">
        <v>397</v>
      </c>
      <c r="C33" s="11" t="s">
        <v>397</v>
      </c>
      <c r="D33" s="11" t="s">
        <v>397</v>
      </c>
      <c r="E33" s="11" t="s">
        <v>397</v>
      </c>
      <c r="F33" s="11" t="s">
        <v>397</v>
      </c>
      <c r="G33" s="19" t="s">
        <v>397</v>
      </c>
      <c r="H33" s="19" t="s">
        <v>397</v>
      </c>
      <c r="I33" s="19" t="s">
        <v>397</v>
      </c>
      <c r="J33" s="19" t="s">
        <v>397</v>
      </c>
      <c r="K33" s="19" t="s">
        <v>397</v>
      </c>
    </row>
    <row r="34" spans="1:11" ht="12" customHeight="1">
      <c r="A34" s="12" t="s">
        <v>58</v>
      </c>
      <c r="B34" s="13">
        <v>92923128</v>
      </c>
      <c r="C34" s="13">
        <v>165435422</v>
      </c>
      <c r="D34" s="13">
        <v>12812675</v>
      </c>
      <c r="E34" s="13">
        <v>58479352</v>
      </c>
      <c r="F34" s="13">
        <v>236727449</v>
      </c>
      <c r="G34" s="22">
        <v>0.6988</v>
      </c>
      <c r="H34" s="22">
        <v>0.0541</v>
      </c>
      <c r="I34" s="22">
        <v>0.247</v>
      </c>
      <c r="J34" s="22">
        <v>0.2819</v>
      </c>
      <c r="K34" s="22">
        <v>0.5019</v>
      </c>
    </row>
    <row r="35" spans="1:11" ht="12" customHeight="1">
      <c r="A35" s="14" t="str">
        <f>"Total "&amp;MID(A20,7,LEN(A20)-13)&amp;" Months"</f>
        <v>Total 2 Months</v>
      </c>
      <c r="B35" s="15">
        <v>92923128</v>
      </c>
      <c r="C35" s="15">
        <v>165435422</v>
      </c>
      <c r="D35" s="15">
        <v>12812675</v>
      </c>
      <c r="E35" s="15">
        <v>58479352</v>
      </c>
      <c r="F35" s="15">
        <v>236727449</v>
      </c>
      <c r="G35" s="23">
        <v>0.6988</v>
      </c>
      <c r="H35" s="23">
        <v>0.0541</v>
      </c>
      <c r="I35" s="23">
        <v>0.247</v>
      </c>
      <c r="J35" s="23">
        <v>0.2819</v>
      </c>
      <c r="K35" s="23">
        <v>0.5019</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1" sqref="A1:G1"/>
    </sheetView>
  </sheetViews>
  <sheetFormatPr defaultColWidth="9.140625" defaultRowHeight="12.75"/>
  <cols>
    <col min="1" max="1" width="12.8515625" style="0" customWidth="1"/>
    <col min="2" max="8" width="11.421875" style="0" customWidth="1"/>
  </cols>
  <sheetData>
    <row r="1" spans="1:8" ht="12" customHeight="1">
      <c r="A1" s="44" t="s">
        <v>395</v>
      </c>
      <c r="B1" s="44"/>
      <c r="C1" s="44"/>
      <c r="D1" s="44"/>
      <c r="E1" s="44"/>
      <c r="F1" s="44"/>
      <c r="G1" s="44"/>
      <c r="H1" s="66">
        <v>41313</v>
      </c>
    </row>
    <row r="2" spans="1:8" ht="12" customHeight="1">
      <c r="A2" s="46" t="s">
        <v>125</v>
      </c>
      <c r="B2" s="46"/>
      <c r="C2" s="46"/>
      <c r="D2" s="46"/>
      <c r="E2" s="46"/>
      <c r="F2" s="46"/>
      <c r="G2" s="46"/>
      <c r="H2" s="1"/>
    </row>
    <row r="3" spans="1:8" ht="24" customHeight="1">
      <c r="A3" s="48" t="s">
        <v>53</v>
      </c>
      <c r="B3" s="50" t="s">
        <v>231</v>
      </c>
      <c r="C3" s="51"/>
      <c r="D3" s="40" t="s">
        <v>232</v>
      </c>
      <c r="E3" s="40" t="s">
        <v>340</v>
      </c>
      <c r="F3" s="40" t="s">
        <v>233</v>
      </c>
      <c r="G3" s="40" t="s">
        <v>234</v>
      </c>
      <c r="H3" s="42" t="s">
        <v>61</v>
      </c>
    </row>
    <row r="4" spans="1:8" ht="24" customHeight="1">
      <c r="A4" s="49"/>
      <c r="B4" s="10" t="s">
        <v>123</v>
      </c>
      <c r="C4" s="10" t="s">
        <v>124</v>
      </c>
      <c r="D4" s="41"/>
      <c r="E4" s="41"/>
      <c r="F4" s="41"/>
      <c r="G4" s="41"/>
      <c r="H4" s="43"/>
    </row>
    <row r="5" spans="1:8" ht="12" customHeight="1">
      <c r="A5" s="1"/>
      <c r="B5" s="36" t="str">
        <f>REPT("-",78)&amp;" Dollars "&amp;REPT("-",78)</f>
        <v>------------------------------------------------------------------------------ Dollars ------------------------------------------------------------------------------</v>
      </c>
      <c r="C5" s="36"/>
      <c r="D5" s="36"/>
      <c r="E5" s="36"/>
      <c r="F5" s="36"/>
      <c r="G5" s="36"/>
      <c r="H5" s="36"/>
    </row>
    <row r="6" ht="12" customHeight="1">
      <c r="A6" s="3" t="s">
        <v>396</v>
      </c>
    </row>
    <row r="7" spans="1:8" ht="12" customHeight="1">
      <c r="A7" s="2" t="str">
        <f>"Oct "&amp;RIGHT(A6,4)-1</f>
        <v>Oct 2011</v>
      </c>
      <c r="B7" s="11">
        <v>62744738.28</v>
      </c>
      <c r="C7" s="11">
        <v>150864015.2</v>
      </c>
      <c r="D7" s="11">
        <v>213608753.48</v>
      </c>
      <c r="E7" s="11">
        <v>169661.63</v>
      </c>
      <c r="F7" s="11" t="s">
        <v>397</v>
      </c>
      <c r="G7" s="11" t="s">
        <v>397</v>
      </c>
      <c r="H7" s="11">
        <v>213778415.11</v>
      </c>
    </row>
    <row r="8" spans="1:8" ht="12" customHeight="1">
      <c r="A8" s="2" t="str">
        <f>"Nov "&amp;RIGHT(A6,4)-1</f>
        <v>Nov 2011</v>
      </c>
      <c r="B8" s="11">
        <v>61103601.69</v>
      </c>
      <c r="C8" s="11">
        <v>144630643.55</v>
      </c>
      <c r="D8" s="11">
        <v>205734245.24</v>
      </c>
      <c r="E8" s="11">
        <v>134542.81</v>
      </c>
      <c r="F8" s="11" t="s">
        <v>397</v>
      </c>
      <c r="G8" s="11" t="s">
        <v>397</v>
      </c>
      <c r="H8" s="11">
        <v>205868788.05</v>
      </c>
    </row>
    <row r="9" spans="1:8" ht="12" customHeight="1">
      <c r="A9" s="2" t="str">
        <f>"Dec "&amp;RIGHT(A6,4)-1</f>
        <v>Dec 2011</v>
      </c>
      <c r="B9" s="11">
        <v>61883449.51</v>
      </c>
      <c r="C9" s="11">
        <v>127265203.63</v>
      </c>
      <c r="D9" s="11">
        <v>189148653.14</v>
      </c>
      <c r="E9" s="11">
        <v>19725559.31</v>
      </c>
      <c r="F9" s="11">
        <v>29170350</v>
      </c>
      <c r="G9" s="11">
        <v>6602453</v>
      </c>
      <c r="H9" s="11">
        <v>244647015.45</v>
      </c>
    </row>
    <row r="10" spans="1:8" ht="12" customHeight="1">
      <c r="A10" s="2" t="str">
        <f>"Jan "&amp;RIGHT(A6,4)</f>
        <v>Jan 2012</v>
      </c>
      <c r="B10" s="11">
        <v>63138195.26</v>
      </c>
      <c r="C10" s="11">
        <v>149024075.77</v>
      </c>
      <c r="D10" s="11">
        <v>212162271.03</v>
      </c>
      <c r="E10" s="11">
        <v>20045.09</v>
      </c>
      <c r="F10" s="11" t="s">
        <v>397</v>
      </c>
      <c r="G10" s="11" t="s">
        <v>397</v>
      </c>
      <c r="H10" s="11">
        <v>212182316.12</v>
      </c>
    </row>
    <row r="11" spans="1:8" ht="12" customHeight="1">
      <c r="A11" s="2" t="str">
        <f>"Feb "&amp;RIGHT(A6,4)</f>
        <v>Feb 2012</v>
      </c>
      <c r="B11" s="11">
        <v>62811034.59</v>
      </c>
      <c r="C11" s="11">
        <v>152875000.44</v>
      </c>
      <c r="D11" s="11">
        <v>215686035.03</v>
      </c>
      <c r="E11" s="11">
        <v>150360.35</v>
      </c>
      <c r="F11" s="11" t="s">
        <v>397</v>
      </c>
      <c r="G11" s="11" t="s">
        <v>397</v>
      </c>
      <c r="H11" s="11">
        <v>215836395.38</v>
      </c>
    </row>
    <row r="12" spans="1:8" ht="12" customHeight="1">
      <c r="A12" s="2" t="str">
        <f>"Mar "&amp;RIGHT(A6,4)</f>
        <v>Mar 2012</v>
      </c>
      <c r="B12" s="11">
        <v>67545674.28</v>
      </c>
      <c r="C12" s="11">
        <v>164304501.84</v>
      </c>
      <c r="D12" s="11">
        <v>231850176.12</v>
      </c>
      <c r="E12" s="11">
        <v>29427956.13</v>
      </c>
      <c r="F12" s="11">
        <v>30992994</v>
      </c>
      <c r="G12" s="11">
        <v>6721988</v>
      </c>
      <c r="H12" s="11">
        <v>298993114.25</v>
      </c>
    </row>
    <row r="13" spans="1:8" ht="12" customHeight="1">
      <c r="A13" s="2" t="str">
        <f>"Apr "&amp;RIGHT(A6,4)</f>
        <v>Apr 2012</v>
      </c>
      <c r="B13" s="11">
        <v>64640712.29</v>
      </c>
      <c r="C13" s="11">
        <v>152014671.37</v>
      </c>
      <c r="D13" s="11">
        <v>216655383.66</v>
      </c>
      <c r="E13" s="11">
        <v>274424.95</v>
      </c>
      <c r="F13" s="11" t="s">
        <v>397</v>
      </c>
      <c r="G13" s="11" t="s">
        <v>397</v>
      </c>
      <c r="H13" s="11">
        <v>216929808.61</v>
      </c>
    </row>
    <row r="14" spans="1:8" ht="12" customHeight="1">
      <c r="A14" s="2" t="str">
        <f>"May "&amp;RIGHT(A6,4)</f>
        <v>May 2012</v>
      </c>
      <c r="B14" s="11">
        <v>69162341.46</v>
      </c>
      <c r="C14" s="11">
        <v>159640643.6</v>
      </c>
      <c r="D14" s="11">
        <v>228802985.06</v>
      </c>
      <c r="E14" s="11">
        <v>150.96</v>
      </c>
      <c r="F14" s="11" t="s">
        <v>397</v>
      </c>
      <c r="G14" s="11" t="s">
        <v>397</v>
      </c>
      <c r="H14" s="11">
        <v>228803136.02</v>
      </c>
    </row>
    <row r="15" spans="1:8" ht="12" customHeight="1">
      <c r="A15" s="2" t="str">
        <f>"Jun "&amp;RIGHT(A6,4)</f>
        <v>Jun 2012</v>
      </c>
      <c r="B15" s="11">
        <v>68796359.05</v>
      </c>
      <c r="C15" s="11">
        <v>112949951.13</v>
      </c>
      <c r="D15" s="11">
        <v>181746310.18</v>
      </c>
      <c r="E15" s="11">
        <v>28873124</v>
      </c>
      <c r="F15" s="11">
        <v>29386907</v>
      </c>
      <c r="G15" s="11">
        <v>7647090</v>
      </c>
      <c r="H15" s="11">
        <v>247653431.18</v>
      </c>
    </row>
    <row r="16" spans="1:8" ht="12" customHeight="1">
      <c r="A16" s="2" t="str">
        <f>"Jul "&amp;RIGHT(A6,4)</f>
        <v>Jul 2012</v>
      </c>
      <c r="B16" s="11">
        <v>69124634.06</v>
      </c>
      <c r="C16" s="11">
        <v>103942443.87</v>
      </c>
      <c r="D16" s="11">
        <v>173067077.93</v>
      </c>
      <c r="E16" s="11">
        <v>127085.17</v>
      </c>
      <c r="F16" s="11" t="s">
        <v>397</v>
      </c>
      <c r="G16" s="11" t="s">
        <v>397</v>
      </c>
      <c r="H16" s="11">
        <v>173194163.1</v>
      </c>
    </row>
    <row r="17" spans="1:8" ht="12" customHeight="1">
      <c r="A17" s="2" t="str">
        <f>"Aug "&amp;RIGHT(A6,4)</f>
        <v>Aug 2012</v>
      </c>
      <c r="B17" s="11">
        <v>73196913.67</v>
      </c>
      <c r="C17" s="11">
        <v>123171196.22</v>
      </c>
      <c r="D17" s="11">
        <v>196368109.89</v>
      </c>
      <c r="E17" s="11">
        <v>32787.19</v>
      </c>
      <c r="F17" s="11" t="s">
        <v>397</v>
      </c>
      <c r="G17" s="11" t="s">
        <v>397</v>
      </c>
      <c r="H17" s="11">
        <v>196400897.08</v>
      </c>
    </row>
    <row r="18" spans="1:8" ht="12" customHeight="1">
      <c r="A18" s="2" t="str">
        <f>"Sep "&amp;RIGHT(A6,4)</f>
        <v>Sep 2012</v>
      </c>
      <c r="B18" s="11">
        <v>57732870.88</v>
      </c>
      <c r="C18" s="11">
        <v>141648080.38</v>
      </c>
      <c r="D18" s="11">
        <v>199380951.26</v>
      </c>
      <c r="E18" s="11">
        <v>33582912.11</v>
      </c>
      <c r="F18" s="11">
        <v>30374642</v>
      </c>
      <c r="G18" s="11">
        <v>9109575</v>
      </c>
      <c r="H18" s="11">
        <v>272448080.37</v>
      </c>
    </row>
    <row r="19" spans="1:8" ht="12" customHeight="1">
      <c r="A19" s="12" t="s">
        <v>58</v>
      </c>
      <c r="B19" s="13">
        <v>781880525.02</v>
      </c>
      <c r="C19" s="13">
        <v>1682330427</v>
      </c>
      <c r="D19" s="13">
        <v>2464210952.02</v>
      </c>
      <c r="E19" s="13">
        <v>112518609.7</v>
      </c>
      <c r="F19" s="13">
        <v>119924893</v>
      </c>
      <c r="G19" s="13">
        <v>30081106</v>
      </c>
      <c r="H19" s="13">
        <v>2726735560.72</v>
      </c>
    </row>
    <row r="20" spans="1:8" ht="12" customHeight="1">
      <c r="A20" s="14" t="s">
        <v>398</v>
      </c>
      <c r="B20" s="15">
        <v>123848339.97</v>
      </c>
      <c r="C20" s="15">
        <v>295494658.75</v>
      </c>
      <c r="D20" s="15">
        <v>419342998.72</v>
      </c>
      <c r="E20" s="15">
        <v>304204.44</v>
      </c>
      <c r="F20" s="15" t="s">
        <v>397</v>
      </c>
      <c r="G20" s="15" t="s">
        <v>397</v>
      </c>
      <c r="H20" s="15">
        <v>419647203.16</v>
      </c>
    </row>
    <row r="21" ht="12" customHeight="1">
      <c r="A21" s="3" t="str">
        <f>"FY "&amp;RIGHT(A6,4)+1</f>
        <v>FY 2013</v>
      </c>
    </row>
    <row r="22" spans="1:8" ht="12" customHeight="1">
      <c r="A22" s="2" t="str">
        <f>"Oct "&amp;RIGHT(A6,4)</f>
        <v>Oct 2012</v>
      </c>
      <c r="B22" s="11">
        <v>67096307.13</v>
      </c>
      <c r="C22" s="11">
        <v>170499307.9</v>
      </c>
      <c r="D22" s="11">
        <v>237595615.03</v>
      </c>
      <c r="E22" s="11">
        <v>156579.6</v>
      </c>
      <c r="F22" s="11" t="s">
        <v>397</v>
      </c>
      <c r="G22" s="11" t="s">
        <v>397</v>
      </c>
      <c r="H22" s="11">
        <v>237752194.63</v>
      </c>
    </row>
    <row r="23" spans="1:8" ht="12" customHeight="1">
      <c r="A23" s="2" t="str">
        <f>"Nov "&amp;RIGHT(A6,4)</f>
        <v>Nov 2012</v>
      </c>
      <c r="B23" s="11">
        <v>61346935.17</v>
      </c>
      <c r="C23" s="11">
        <v>154876347.38</v>
      </c>
      <c r="D23" s="11">
        <v>216223282.55</v>
      </c>
      <c r="E23" s="11">
        <v>197142.73</v>
      </c>
      <c r="F23" s="11" t="s">
        <v>397</v>
      </c>
      <c r="G23" s="11" t="s">
        <v>397</v>
      </c>
      <c r="H23" s="11">
        <v>216420425.28</v>
      </c>
    </row>
    <row r="24" spans="1:8" ht="12" customHeight="1">
      <c r="A24" s="2" t="str">
        <f>"Dec "&amp;RIGHT(A6,4)</f>
        <v>Dec 2012</v>
      </c>
      <c r="B24" s="11" t="s">
        <v>397</v>
      </c>
      <c r="C24" s="11" t="s">
        <v>397</v>
      </c>
      <c r="D24" s="11" t="s">
        <v>397</v>
      </c>
      <c r="E24" s="11" t="s">
        <v>397</v>
      </c>
      <c r="F24" s="11" t="s">
        <v>397</v>
      </c>
      <c r="G24" s="11" t="s">
        <v>397</v>
      </c>
      <c r="H24" s="11" t="s">
        <v>397</v>
      </c>
    </row>
    <row r="25" spans="1:8" ht="12" customHeight="1">
      <c r="A25" s="2" t="str">
        <f>"Jan "&amp;RIGHT(A6,4)+1</f>
        <v>Jan 2013</v>
      </c>
      <c r="B25" s="11" t="s">
        <v>397</v>
      </c>
      <c r="C25" s="11" t="s">
        <v>397</v>
      </c>
      <c r="D25" s="11" t="s">
        <v>397</v>
      </c>
      <c r="E25" s="11" t="s">
        <v>397</v>
      </c>
      <c r="F25" s="11" t="s">
        <v>397</v>
      </c>
      <c r="G25" s="11" t="s">
        <v>397</v>
      </c>
      <c r="H25" s="11" t="s">
        <v>397</v>
      </c>
    </row>
    <row r="26" spans="1:8" ht="12" customHeight="1">
      <c r="A26" s="2" t="str">
        <f>"Feb "&amp;RIGHT(A6,4)+1</f>
        <v>Feb 2013</v>
      </c>
      <c r="B26" s="11" t="s">
        <v>397</v>
      </c>
      <c r="C26" s="11" t="s">
        <v>397</v>
      </c>
      <c r="D26" s="11" t="s">
        <v>397</v>
      </c>
      <c r="E26" s="11" t="s">
        <v>397</v>
      </c>
      <c r="F26" s="11" t="s">
        <v>397</v>
      </c>
      <c r="G26" s="11" t="s">
        <v>397</v>
      </c>
      <c r="H26" s="11" t="s">
        <v>397</v>
      </c>
    </row>
    <row r="27" spans="1:8" ht="12" customHeight="1">
      <c r="A27" s="2" t="str">
        <f>"Mar "&amp;RIGHT(A6,4)+1</f>
        <v>Mar 2013</v>
      </c>
      <c r="B27" s="11" t="s">
        <v>397</v>
      </c>
      <c r="C27" s="11" t="s">
        <v>397</v>
      </c>
      <c r="D27" s="11" t="s">
        <v>397</v>
      </c>
      <c r="E27" s="11" t="s">
        <v>397</v>
      </c>
      <c r="F27" s="11" t="s">
        <v>397</v>
      </c>
      <c r="G27" s="11" t="s">
        <v>397</v>
      </c>
      <c r="H27" s="11" t="s">
        <v>397</v>
      </c>
    </row>
    <row r="28" spans="1:8" ht="12" customHeight="1">
      <c r="A28" s="2" t="str">
        <f>"Apr "&amp;RIGHT(A6,4)+1</f>
        <v>Apr 2013</v>
      </c>
      <c r="B28" s="11" t="s">
        <v>397</v>
      </c>
      <c r="C28" s="11" t="s">
        <v>397</v>
      </c>
      <c r="D28" s="11" t="s">
        <v>397</v>
      </c>
      <c r="E28" s="11" t="s">
        <v>397</v>
      </c>
      <c r="F28" s="11" t="s">
        <v>397</v>
      </c>
      <c r="G28" s="11" t="s">
        <v>397</v>
      </c>
      <c r="H28" s="11" t="s">
        <v>397</v>
      </c>
    </row>
    <row r="29" spans="1:8" ht="12" customHeight="1">
      <c r="A29" s="2" t="str">
        <f>"May "&amp;RIGHT(A6,4)+1</f>
        <v>May 2013</v>
      </c>
      <c r="B29" s="11" t="s">
        <v>397</v>
      </c>
      <c r="C29" s="11" t="s">
        <v>397</v>
      </c>
      <c r="D29" s="11" t="s">
        <v>397</v>
      </c>
      <c r="E29" s="11" t="s">
        <v>397</v>
      </c>
      <c r="F29" s="11" t="s">
        <v>397</v>
      </c>
      <c r="G29" s="11" t="s">
        <v>397</v>
      </c>
      <c r="H29" s="11" t="s">
        <v>397</v>
      </c>
    </row>
    <row r="30" spans="1:8" ht="12" customHeight="1">
      <c r="A30" s="2" t="str">
        <f>"Jun "&amp;RIGHT(A6,4)+1</f>
        <v>Jun 2013</v>
      </c>
      <c r="B30" s="11" t="s">
        <v>397</v>
      </c>
      <c r="C30" s="11" t="s">
        <v>397</v>
      </c>
      <c r="D30" s="11" t="s">
        <v>397</v>
      </c>
      <c r="E30" s="11" t="s">
        <v>397</v>
      </c>
      <c r="F30" s="11" t="s">
        <v>397</v>
      </c>
      <c r="G30" s="11" t="s">
        <v>397</v>
      </c>
      <c r="H30" s="11" t="s">
        <v>397</v>
      </c>
    </row>
    <row r="31" spans="1:8" ht="12" customHeight="1">
      <c r="A31" s="2" t="str">
        <f>"Jul "&amp;RIGHT(A6,4)+1</f>
        <v>Jul 2013</v>
      </c>
      <c r="B31" s="11" t="s">
        <v>397</v>
      </c>
      <c r="C31" s="11" t="s">
        <v>397</v>
      </c>
      <c r="D31" s="11" t="s">
        <v>397</v>
      </c>
      <c r="E31" s="11" t="s">
        <v>397</v>
      </c>
      <c r="F31" s="11" t="s">
        <v>397</v>
      </c>
      <c r="G31" s="11" t="s">
        <v>397</v>
      </c>
      <c r="H31" s="11" t="s">
        <v>397</v>
      </c>
    </row>
    <row r="32" spans="1:8" ht="12" customHeight="1">
      <c r="A32" s="2" t="str">
        <f>"Aug "&amp;RIGHT(A6,4)+1</f>
        <v>Aug 2013</v>
      </c>
      <c r="B32" s="11" t="s">
        <v>397</v>
      </c>
      <c r="C32" s="11" t="s">
        <v>397</v>
      </c>
      <c r="D32" s="11" t="s">
        <v>397</v>
      </c>
      <c r="E32" s="11" t="s">
        <v>397</v>
      </c>
      <c r="F32" s="11" t="s">
        <v>397</v>
      </c>
      <c r="G32" s="11" t="s">
        <v>397</v>
      </c>
      <c r="H32" s="11" t="s">
        <v>397</v>
      </c>
    </row>
    <row r="33" spans="1:8" ht="12" customHeight="1">
      <c r="A33" s="2" t="str">
        <f>"Sep "&amp;RIGHT(A6,4)+1</f>
        <v>Sep 2013</v>
      </c>
      <c r="B33" s="11" t="s">
        <v>397</v>
      </c>
      <c r="C33" s="11" t="s">
        <v>397</v>
      </c>
      <c r="D33" s="11" t="s">
        <v>397</v>
      </c>
      <c r="E33" s="11" t="s">
        <v>397</v>
      </c>
      <c r="F33" s="11" t="s">
        <v>397</v>
      </c>
      <c r="G33" s="11" t="s">
        <v>397</v>
      </c>
      <c r="H33" s="11" t="s">
        <v>397</v>
      </c>
    </row>
    <row r="34" spans="1:8" ht="12" customHeight="1">
      <c r="A34" s="12" t="s">
        <v>58</v>
      </c>
      <c r="B34" s="13">
        <v>128443242.3</v>
      </c>
      <c r="C34" s="13">
        <v>325375655.28</v>
      </c>
      <c r="D34" s="13">
        <v>453818897.58</v>
      </c>
      <c r="E34" s="13">
        <v>353722.33</v>
      </c>
      <c r="F34" s="13" t="s">
        <v>397</v>
      </c>
      <c r="G34" s="13" t="s">
        <v>397</v>
      </c>
      <c r="H34" s="13">
        <v>454172619.91</v>
      </c>
    </row>
    <row r="35" spans="1:8" ht="12" customHeight="1">
      <c r="A35" s="14" t="str">
        <f>"Total "&amp;MID(A20,7,LEN(A20)-13)&amp;" Months"</f>
        <v>Total 2 Months</v>
      </c>
      <c r="B35" s="15">
        <v>128443242.3</v>
      </c>
      <c r="C35" s="15">
        <v>325375655.28</v>
      </c>
      <c r="D35" s="15">
        <v>453818897.58</v>
      </c>
      <c r="E35" s="15">
        <v>353722.33</v>
      </c>
      <c r="F35" s="15" t="s">
        <v>397</v>
      </c>
      <c r="G35" s="15" t="s">
        <v>397</v>
      </c>
      <c r="H35" s="15">
        <v>454172619.91</v>
      </c>
    </row>
    <row r="36" spans="1:8" ht="12" customHeight="1">
      <c r="A36" s="36"/>
      <c r="B36" s="36"/>
      <c r="C36" s="36"/>
      <c r="D36" s="36"/>
      <c r="E36" s="36"/>
      <c r="F36" s="36"/>
      <c r="G36" s="36"/>
      <c r="H36" s="36"/>
    </row>
    <row r="37" spans="1:8" ht="69.75" customHeight="1">
      <c r="A37" s="55" t="s">
        <v>371</v>
      </c>
      <c r="B37" s="55"/>
      <c r="C37" s="55"/>
      <c r="D37" s="55"/>
      <c r="E37" s="55"/>
      <c r="F37" s="55"/>
      <c r="G37" s="55"/>
      <c r="H37" s="55"/>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G1"/>
    <mergeCell ref="A2:G2"/>
    <mergeCell ref="A3:A4"/>
    <mergeCell ref="B3:C3"/>
    <mergeCell ref="D3:D4"/>
    <mergeCell ref="E3:E4"/>
    <mergeCell ref="F3:F4"/>
    <mergeCell ref="G3:G4"/>
    <mergeCell ref="H3:H4"/>
    <mergeCell ref="B5:H5"/>
    <mergeCell ref="A36:H36"/>
    <mergeCell ref="A37:H37"/>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1" sqref="B1"/>
    </sheetView>
  </sheetViews>
  <sheetFormatPr defaultColWidth="9.140625" defaultRowHeight="12.75"/>
  <cols>
    <col min="1" max="1" width="13.57421875" style="0" customWidth="1"/>
    <col min="2" max="2" width="85.7109375" style="0" customWidth="1"/>
  </cols>
  <sheetData>
    <row r="1" spans="1:2" ht="12" customHeight="1">
      <c r="A1" s="3"/>
      <c r="B1" s="5" t="s">
        <v>13</v>
      </c>
    </row>
    <row r="2" spans="1:2" ht="12" customHeight="1">
      <c r="A2" s="6" t="s">
        <v>14</v>
      </c>
      <c r="B2" s="7" t="s">
        <v>15</v>
      </c>
    </row>
    <row r="3" spans="1:2" ht="12" customHeight="1">
      <c r="A3" s="3" t="s">
        <v>287</v>
      </c>
      <c r="B3" s="1" t="s">
        <v>16</v>
      </c>
    </row>
    <row r="4" spans="1:2" ht="12" customHeight="1">
      <c r="A4" s="3" t="s">
        <v>342</v>
      </c>
      <c r="B4" s="1" t="s">
        <v>343</v>
      </c>
    </row>
    <row r="5" spans="1:2" ht="12" customHeight="1">
      <c r="A5" s="3" t="s">
        <v>288</v>
      </c>
      <c r="B5" s="1" t="s">
        <v>17</v>
      </c>
    </row>
    <row r="6" spans="1:3" ht="12" customHeight="1">
      <c r="A6" s="3" t="s">
        <v>289</v>
      </c>
      <c r="B6" s="1" t="s">
        <v>18</v>
      </c>
      <c r="C6" t="s">
        <v>325</v>
      </c>
    </row>
    <row r="7" spans="1:3" ht="12" customHeight="1">
      <c r="A7" s="3" t="s">
        <v>290</v>
      </c>
      <c r="B7" s="1" t="s">
        <v>19</v>
      </c>
      <c r="C7" t="s">
        <v>326</v>
      </c>
    </row>
    <row r="8" spans="1:3" ht="12" customHeight="1">
      <c r="A8" s="3" t="s">
        <v>291</v>
      </c>
      <c r="B8" s="1" t="s">
        <v>20</v>
      </c>
      <c r="C8" t="s">
        <v>327</v>
      </c>
    </row>
    <row r="9" spans="1:3" ht="12" customHeight="1">
      <c r="A9" s="3" t="s">
        <v>292</v>
      </c>
      <c r="B9" s="1" t="s">
        <v>21</v>
      </c>
      <c r="C9" t="s">
        <v>328</v>
      </c>
    </row>
    <row r="10" spans="1:3" ht="12" customHeight="1">
      <c r="A10" s="3" t="s">
        <v>293</v>
      </c>
      <c r="B10" s="1" t="s">
        <v>22</v>
      </c>
      <c r="C10" t="s">
        <v>329</v>
      </c>
    </row>
    <row r="11" spans="1:3" ht="12" customHeight="1">
      <c r="A11" s="3" t="s">
        <v>294</v>
      </c>
      <c r="B11" s="1" t="s">
        <v>23</v>
      </c>
      <c r="C11" t="s">
        <v>330</v>
      </c>
    </row>
    <row r="12" spans="1:3" ht="12" customHeight="1">
      <c r="A12" s="3" t="s">
        <v>295</v>
      </c>
      <c r="B12" s="1" t="s">
        <v>24</v>
      </c>
      <c r="C12" t="s">
        <v>331</v>
      </c>
    </row>
    <row r="13" spans="1:3" ht="12" customHeight="1">
      <c r="A13" s="3" t="s">
        <v>296</v>
      </c>
      <c r="B13" s="1" t="s">
        <v>25</v>
      </c>
      <c r="C13" t="s">
        <v>332</v>
      </c>
    </row>
    <row r="14" spans="1:3" ht="12" customHeight="1">
      <c r="A14" s="3" t="s">
        <v>297</v>
      </c>
      <c r="B14" s="1" t="s">
        <v>26</v>
      </c>
      <c r="C14" t="s">
        <v>333</v>
      </c>
    </row>
    <row r="15" spans="1:3" ht="12" customHeight="1">
      <c r="A15" s="3" t="s">
        <v>298</v>
      </c>
      <c r="B15" s="1" t="s">
        <v>27</v>
      </c>
      <c r="C15" t="s">
        <v>334</v>
      </c>
    </row>
    <row r="16" spans="1:3" ht="12" customHeight="1">
      <c r="A16" s="3" t="s">
        <v>299</v>
      </c>
      <c r="B16" s="1" t="s">
        <v>28</v>
      </c>
      <c r="C16" t="s">
        <v>335</v>
      </c>
    </row>
    <row r="17" spans="1:2" ht="12" customHeight="1">
      <c r="A17" s="3" t="s">
        <v>300</v>
      </c>
      <c r="B17" s="1" t="s">
        <v>29</v>
      </c>
    </row>
    <row r="18" spans="1:2" ht="12" customHeight="1">
      <c r="A18" s="3" t="s">
        <v>301</v>
      </c>
      <c r="B18" s="1" t="s">
        <v>30</v>
      </c>
    </row>
    <row r="19" spans="1:2" ht="12" customHeight="1">
      <c r="A19" s="3" t="s">
        <v>302</v>
      </c>
      <c r="B19" s="1" t="s">
        <v>31</v>
      </c>
    </row>
    <row r="20" spans="1:2" ht="12" customHeight="1">
      <c r="A20" s="3" t="s">
        <v>303</v>
      </c>
      <c r="B20" s="1" t="s">
        <v>32</v>
      </c>
    </row>
    <row r="21" spans="1:2" ht="12" customHeight="1">
      <c r="A21" s="3" t="s">
        <v>304</v>
      </c>
      <c r="B21" s="1" t="s">
        <v>33</v>
      </c>
    </row>
    <row r="22" spans="1:2" ht="12" customHeight="1">
      <c r="A22" s="3" t="s">
        <v>305</v>
      </c>
      <c r="B22" s="1" t="s">
        <v>34</v>
      </c>
    </row>
    <row r="23" spans="1:2" ht="12" customHeight="1">
      <c r="A23" s="3" t="s">
        <v>306</v>
      </c>
      <c r="B23" s="1" t="s">
        <v>35</v>
      </c>
    </row>
    <row r="24" spans="1:2" ht="12" customHeight="1">
      <c r="A24" s="3" t="s">
        <v>307</v>
      </c>
      <c r="B24" s="1" t="s">
        <v>36</v>
      </c>
    </row>
    <row r="25" spans="1:2" ht="12" customHeight="1">
      <c r="A25" s="3" t="s">
        <v>308</v>
      </c>
      <c r="B25" s="1" t="s">
        <v>37</v>
      </c>
    </row>
    <row r="26" spans="1:2" ht="18" customHeight="1">
      <c r="A26" s="3" t="s">
        <v>309</v>
      </c>
      <c r="B26" s="1" t="s">
        <v>38</v>
      </c>
    </row>
    <row r="27" spans="1:2" ht="12" customHeight="1">
      <c r="A27" s="3" t="s">
        <v>310</v>
      </c>
      <c r="B27" s="1" t="s">
        <v>39</v>
      </c>
    </row>
    <row r="28" spans="1:2" ht="18" customHeight="1">
      <c r="A28" s="3" t="s">
        <v>311</v>
      </c>
      <c r="B28" s="1" t="s">
        <v>40</v>
      </c>
    </row>
    <row r="29" spans="1:2" ht="12" customHeight="1">
      <c r="A29" s="3" t="s">
        <v>312</v>
      </c>
      <c r="B29" s="1" t="s">
        <v>41</v>
      </c>
    </row>
    <row r="30" spans="1:2" ht="18" customHeight="1">
      <c r="A30" s="3" t="s">
        <v>323</v>
      </c>
      <c r="B30" s="1" t="s">
        <v>42</v>
      </c>
    </row>
    <row r="31" spans="1:2" ht="12" customHeight="1">
      <c r="A31" s="3" t="s">
        <v>322</v>
      </c>
      <c r="B31" s="1" t="s">
        <v>43</v>
      </c>
    </row>
    <row r="32" spans="1:2" ht="18" customHeight="1">
      <c r="A32" s="3" t="s">
        <v>324</v>
      </c>
      <c r="B32" s="1" t="s">
        <v>44</v>
      </c>
    </row>
    <row r="33" spans="1:2" ht="12" customHeight="1">
      <c r="A33" s="3"/>
      <c r="B33" s="1"/>
    </row>
    <row r="34" spans="1:2" ht="18" customHeight="1">
      <c r="A34" s="3" t="s">
        <v>313</v>
      </c>
      <c r="B34" s="1" t="s">
        <v>45</v>
      </c>
    </row>
    <row r="35" spans="1:2" ht="12" customHeight="1">
      <c r="A35" s="3" t="s">
        <v>314</v>
      </c>
      <c r="B35" s="1" t="s">
        <v>45</v>
      </c>
    </row>
    <row r="36" spans="1:2" ht="12" customHeight="1">
      <c r="A36" s="3" t="s">
        <v>315</v>
      </c>
      <c r="B36" s="1" t="s">
        <v>46</v>
      </c>
    </row>
    <row r="37" spans="1:2" ht="18" customHeight="1">
      <c r="A37" s="3" t="s">
        <v>316</v>
      </c>
      <c r="B37" s="1" t="s">
        <v>47</v>
      </c>
    </row>
    <row r="38" spans="1:2" ht="12" customHeight="1">
      <c r="A38" s="3" t="s">
        <v>317</v>
      </c>
      <c r="B38" s="1" t="s">
        <v>48</v>
      </c>
    </row>
    <row r="39" spans="1:2" ht="12" customHeight="1">
      <c r="A39" s="3" t="s">
        <v>318</v>
      </c>
      <c r="B39" s="1" t="s">
        <v>49</v>
      </c>
    </row>
    <row r="40" spans="1:2" ht="18" customHeight="1">
      <c r="A40" s="3" t="s">
        <v>319</v>
      </c>
      <c r="B40" s="1" t="s">
        <v>50</v>
      </c>
    </row>
    <row r="41" spans="1:2" ht="12" customHeight="1">
      <c r="A41" s="3" t="s">
        <v>320</v>
      </c>
      <c r="B41" s="1" t="s">
        <v>51</v>
      </c>
    </row>
    <row r="42" spans="1:2" ht="12" customHeight="1">
      <c r="A42" s="30" t="s">
        <v>321</v>
      </c>
      <c r="B42" s="25" t="s">
        <v>51</v>
      </c>
    </row>
    <row r="43" spans="1:2" ht="12" customHeight="1">
      <c r="A43" s="8" t="s">
        <v>363</v>
      </c>
      <c r="B43" s="4" t="s">
        <v>361</v>
      </c>
    </row>
    <row r="44" spans="1:2" ht="12" customHeight="1">
      <c r="A44" s="36" t="s">
        <v>52</v>
      </c>
      <c r="B44" s="36"/>
    </row>
  </sheetData>
  <sheetProtection/>
  <mergeCells count="1">
    <mergeCell ref="A44:B44"/>
  </mergeCells>
  <printOptions/>
  <pageMargins left="0.75" right="0.5" top="0.5" bottom="0.3" header="0.5" footer="0.25"/>
  <pageSetup fitToHeight="1" fitToWidth="1" horizontalDpi="600" verticalDpi="600"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44" t="s">
        <v>395</v>
      </c>
      <c r="B1" s="44"/>
      <c r="C1" s="44"/>
      <c r="D1" s="44"/>
      <c r="E1" s="44"/>
      <c r="F1" s="44"/>
      <c r="G1" s="44"/>
      <c r="H1" s="44"/>
      <c r="I1" s="44"/>
      <c r="J1" s="66">
        <v>41313</v>
      </c>
    </row>
    <row r="2" spans="1:10" ht="12" customHeight="1">
      <c r="A2" s="46" t="s">
        <v>126</v>
      </c>
      <c r="B2" s="46"/>
      <c r="C2" s="46"/>
      <c r="D2" s="46"/>
      <c r="E2" s="46"/>
      <c r="F2" s="46"/>
      <c r="G2" s="46"/>
      <c r="H2" s="46"/>
      <c r="I2" s="46"/>
      <c r="J2" s="1"/>
    </row>
    <row r="3" spans="1:10" ht="24" customHeight="1">
      <c r="A3" s="48" t="s">
        <v>53</v>
      </c>
      <c r="B3" s="50" t="s">
        <v>127</v>
      </c>
      <c r="C3" s="56"/>
      <c r="D3" s="56"/>
      <c r="E3" s="56"/>
      <c r="F3" s="51"/>
      <c r="G3" s="50" t="s">
        <v>127</v>
      </c>
      <c r="H3" s="56"/>
      <c r="I3" s="56"/>
      <c r="J3" s="56"/>
    </row>
    <row r="4" spans="1:10" ht="24" customHeight="1">
      <c r="A4" s="49"/>
      <c r="B4" s="10" t="s">
        <v>112</v>
      </c>
      <c r="C4" s="10" t="s">
        <v>113</v>
      </c>
      <c r="D4" s="10" t="s">
        <v>114</v>
      </c>
      <c r="E4" s="10" t="s">
        <v>115</v>
      </c>
      <c r="F4" s="10" t="s">
        <v>58</v>
      </c>
      <c r="G4" s="10" t="s">
        <v>82</v>
      </c>
      <c r="H4" s="10" t="s">
        <v>83</v>
      </c>
      <c r="I4" s="10" t="s">
        <v>84</v>
      </c>
      <c r="J4" s="9" t="s">
        <v>58</v>
      </c>
    </row>
    <row r="5" spans="1:10" ht="12" customHeight="1">
      <c r="A5" s="1"/>
      <c r="B5" s="36" t="str">
        <f>REPT("-",101)&amp;" Number "&amp;REPT("-",101)</f>
        <v>----------------------------------------------------------------------------------------------------- Number -----------------------------------------------------------------------------------------------------</v>
      </c>
      <c r="C5" s="36"/>
      <c r="D5" s="36"/>
      <c r="E5" s="36"/>
      <c r="F5" s="36"/>
      <c r="G5" s="36"/>
      <c r="H5" s="36"/>
      <c r="I5" s="36"/>
      <c r="J5" s="36"/>
    </row>
    <row r="6" ht="12" customHeight="1">
      <c r="A6" s="3" t="s">
        <v>396</v>
      </c>
    </row>
    <row r="7" spans="1:10" ht="12" customHeight="1">
      <c r="A7" s="2" t="str">
        <f>"Oct "&amp;RIGHT(A6,4)-1</f>
        <v>Oct 2011</v>
      </c>
      <c r="B7" s="11">
        <v>1669727</v>
      </c>
      <c r="C7" s="11">
        <v>2349186</v>
      </c>
      <c r="D7" s="11">
        <v>72687</v>
      </c>
      <c r="E7" s="11">
        <v>1672830</v>
      </c>
      <c r="F7" s="11">
        <v>5764430</v>
      </c>
      <c r="G7" s="11">
        <v>5267592</v>
      </c>
      <c r="H7" s="11">
        <v>106061</v>
      </c>
      <c r="I7" s="11">
        <v>390777</v>
      </c>
      <c r="J7" s="11">
        <f aca="true" t="shared" si="0" ref="J7:J20">IF(ISBLANK(F7),"",F7)</f>
        <v>5764430</v>
      </c>
    </row>
    <row r="8" spans="1:10" ht="12" customHeight="1">
      <c r="A8" s="2" t="str">
        <f>"Nov "&amp;RIGHT(A6,4)-1</f>
        <v>Nov 2011</v>
      </c>
      <c r="B8" s="11">
        <v>1676920</v>
      </c>
      <c r="C8" s="11">
        <v>2331413</v>
      </c>
      <c r="D8" s="11">
        <v>74582</v>
      </c>
      <c r="E8" s="11">
        <v>1659447</v>
      </c>
      <c r="F8" s="11">
        <v>5742362</v>
      </c>
      <c r="G8" s="11">
        <v>5250744</v>
      </c>
      <c r="H8" s="11">
        <v>101958</v>
      </c>
      <c r="I8" s="11">
        <v>389660</v>
      </c>
      <c r="J8" s="11">
        <f t="shared" si="0"/>
        <v>5742362</v>
      </c>
    </row>
    <row r="9" spans="1:10" ht="12" customHeight="1">
      <c r="A9" s="2" t="str">
        <f>"Dec "&amp;RIGHT(A6,4)-1</f>
        <v>Dec 2011</v>
      </c>
      <c r="B9" s="11">
        <v>1684226</v>
      </c>
      <c r="C9" s="11">
        <v>2317228</v>
      </c>
      <c r="D9" s="11">
        <v>74990</v>
      </c>
      <c r="E9" s="11">
        <v>1665067</v>
      </c>
      <c r="F9" s="11">
        <v>5741511</v>
      </c>
      <c r="G9" s="11">
        <v>5250999</v>
      </c>
      <c r="H9" s="11">
        <v>103255</v>
      </c>
      <c r="I9" s="11">
        <v>387257</v>
      </c>
      <c r="J9" s="11">
        <f t="shared" si="0"/>
        <v>5741511</v>
      </c>
    </row>
    <row r="10" spans="1:10" ht="12" customHeight="1">
      <c r="A10" s="2" t="str">
        <f>"Jan "&amp;RIGHT(A6,4)</f>
        <v>Jan 2012</v>
      </c>
      <c r="B10" s="11">
        <v>1683320</v>
      </c>
      <c r="C10" s="11">
        <v>2353029</v>
      </c>
      <c r="D10" s="11">
        <v>74165</v>
      </c>
      <c r="E10" s="11">
        <v>1675104</v>
      </c>
      <c r="F10" s="11">
        <v>5785618</v>
      </c>
      <c r="G10" s="11">
        <v>5302296</v>
      </c>
      <c r="H10" s="11">
        <v>101970</v>
      </c>
      <c r="I10" s="11">
        <v>381352</v>
      </c>
      <c r="J10" s="11">
        <f t="shared" si="0"/>
        <v>5785618</v>
      </c>
    </row>
    <row r="11" spans="1:10" ht="12" customHeight="1">
      <c r="A11" s="2" t="str">
        <f>"Feb "&amp;RIGHT(A6,4)</f>
        <v>Feb 2012</v>
      </c>
      <c r="B11" s="11">
        <v>1677396</v>
      </c>
      <c r="C11" s="11">
        <v>2345932</v>
      </c>
      <c r="D11" s="11">
        <v>73090</v>
      </c>
      <c r="E11" s="11">
        <v>1664324</v>
      </c>
      <c r="F11" s="11">
        <v>5760742</v>
      </c>
      <c r="G11" s="11">
        <v>5278475</v>
      </c>
      <c r="H11" s="11">
        <v>100744</v>
      </c>
      <c r="I11" s="11">
        <v>381523</v>
      </c>
      <c r="J11" s="11">
        <f t="shared" si="0"/>
        <v>5760742</v>
      </c>
    </row>
    <row r="12" spans="1:10" ht="12" customHeight="1">
      <c r="A12" s="2" t="str">
        <f>"Mar "&amp;RIGHT(A6,4)</f>
        <v>Mar 2012</v>
      </c>
      <c r="B12" s="11">
        <v>1761724</v>
      </c>
      <c r="C12" s="11">
        <v>2467748</v>
      </c>
      <c r="D12" s="11">
        <v>77485</v>
      </c>
      <c r="E12" s="11">
        <v>1759269</v>
      </c>
      <c r="F12" s="11">
        <v>6066226</v>
      </c>
      <c r="G12" s="11">
        <v>5550760</v>
      </c>
      <c r="H12" s="11">
        <v>111145</v>
      </c>
      <c r="I12" s="11">
        <v>404321</v>
      </c>
      <c r="J12" s="11">
        <f t="shared" si="0"/>
        <v>6066226</v>
      </c>
    </row>
    <row r="13" spans="1:10" ht="12" customHeight="1">
      <c r="A13" s="2" t="str">
        <f>"Apr "&amp;RIGHT(A6,4)</f>
        <v>Apr 2012</v>
      </c>
      <c r="B13" s="11">
        <v>1677908</v>
      </c>
      <c r="C13" s="11">
        <v>2334964</v>
      </c>
      <c r="D13" s="11">
        <v>74246</v>
      </c>
      <c r="E13" s="11">
        <v>1667140</v>
      </c>
      <c r="F13" s="11">
        <v>5754258</v>
      </c>
      <c r="G13" s="11">
        <v>5258024</v>
      </c>
      <c r="H13" s="11">
        <v>106146</v>
      </c>
      <c r="I13" s="11">
        <v>390088</v>
      </c>
      <c r="J13" s="11">
        <f t="shared" si="0"/>
        <v>5754258</v>
      </c>
    </row>
    <row r="14" spans="1:10" ht="12" customHeight="1">
      <c r="A14" s="2" t="str">
        <f>"May "&amp;RIGHT(A6,4)</f>
        <v>May 2012</v>
      </c>
      <c r="B14" s="11">
        <v>1815159</v>
      </c>
      <c r="C14" s="11">
        <v>2524490</v>
      </c>
      <c r="D14" s="11">
        <v>78607</v>
      </c>
      <c r="E14" s="11">
        <v>1805307</v>
      </c>
      <c r="F14" s="11">
        <v>6223563</v>
      </c>
      <c r="G14" s="11">
        <v>5695914</v>
      </c>
      <c r="H14" s="11">
        <v>111572</v>
      </c>
      <c r="I14" s="11">
        <v>416077</v>
      </c>
      <c r="J14" s="11">
        <f t="shared" si="0"/>
        <v>6223563</v>
      </c>
    </row>
    <row r="15" spans="1:10" ht="12" customHeight="1">
      <c r="A15" s="2" t="str">
        <f>"Jun "&amp;RIGHT(A6,4)</f>
        <v>Jun 2012</v>
      </c>
      <c r="B15" s="11">
        <v>1696265</v>
      </c>
      <c r="C15" s="11">
        <v>2356798</v>
      </c>
      <c r="D15" s="11">
        <v>75497</v>
      </c>
      <c r="E15" s="11">
        <v>1689193</v>
      </c>
      <c r="F15" s="11">
        <v>5817753</v>
      </c>
      <c r="G15" s="11">
        <v>5324895</v>
      </c>
      <c r="H15" s="11">
        <v>104903</v>
      </c>
      <c r="I15" s="11">
        <v>387955</v>
      </c>
      <c r="J15" s="11">
        <f t="shared" si="0"/>
        <v>5817753</v>
      </c>
    </row>
    <row r="16" spans="1:10" ht="12" customHeight="1">
      <c r="A16" s="2" t="str">
        <f>"Jul "&amp;RIGHT(A6,4)</f>
        <v>Jul 2012</v>
      </c>
      <c r="B16" s="11">
        <v>1722338</v>
      </c>
      <c r="C16" s="11">
        <v>2380609</v>
      </c>
      <c r="D16" s="11">
        <v>77113</v>
      </c>
      <c r="E16" s="11">
        <v>1704167</v>
      </c>
      <c r="F16" s="11">
        <v>5884227</v>
      </c>
      <c r="G16" s="11">
        <v>5399898</v>
      </c>
      <c r="H16" s="11">
        <v>97396</v>
      </c>
      <c r="I16" s="11">
        <v>386933</v>
      </c>
      <c r="J16" s="11">
        <f t="shared" si="0"/>
        <v>5884227</v>
      </c>
    </row>
    <row r="17" spans="1:10" ht="12" customHeight="1">
      <c r="A17" s="2" t="str">
        <f>"Aug "&amp;RIGHT(A6,4)</f>
        <v>Aug 2012</v>
      </c>
      <c r="B17" s="11">
        <v>1847875</v>
      </c>
      <c r="C17" s="11">
        <v>2566215</v>
      </c>
      <c r="D17" s="11">
        <v>80232</v>
      </c>
      <c r="E17" s="11">
        <v>1839682</v>
      </c>
      <c r="F17" s="11">
        <v>6334004</v>
      </c>
      <c r="G17" s="11">
        <v>5792035</v>
      </c>
      <c r="H17" s="11">
        <v>111880</v>
      </c>
      <c r="I17" s="11">
        <v>430089</v>
      </c>
      <c r="J17" s="11">
        <f t="shared" si="0"/>
        <v>6334004</v>
      </c>
    </row>
    <row r="18" spans="1:10" ht="12" customHeight="1">
      <c r="A18" s="2" t="str">
        <f>"Sep "&amp;RIGHT(A6,4)</f>
        <v>Sep 2012</v>
      </c>
      <c r="B18" s="11">
        <v>1595060</v>
      </c>
      <c r="C18" s="11">
        <v>2201668</v>
      </c>
      <c r="D18" s="11">
        <v>67809</v>
      </c>
      <c r="E18" s="11">
        <v>1573563</v>
      </c>
      <c r="F18" s="11">
        <v>5438100</v>
      </c>
      <c r="G18" s="11">
        <v>4981139</v>
      </c>
      <c r="H18" s="11">
        <v>96756</v>
      </c>
      <c r="I18" s="11">
        <v>360205</v>
      </c>
      <c r="J18" s="11">
        <f t="shared" si="0"/>
        <v>5438100</v>
      </c>
    </row>
    <row r="19" spans="1:10" ht="12" customHeight="1">
      <c r="A19" s="12" t="s">
        <v>58</v>
      </c>
      <c r="B19" s="13">
        <v>20507918</v>
      </c>
      <c r="C19" s="13">
        <v>28529280</v>
      </c>
      <c r="D19" s="13">
        <v>900503</v>
      </c>
      <c r="E19" s="13">
        <v>20375093</v>
      </c>
      <c r="F19" s="13">
        <v>70312794</v>
      </c>
      <c r="G19" s="13">
        <v>64352771</v>
      </c>
      <c r="H19" s="13">
        <v>1253786</v>
      </c>
      <c r="I19" s="13">
        <v>4706237</v>
      </c>
      <c r="J19" s="13">
        <f t="shared" si="0"/>
        <v>70312794</v>
      </c>
    </row>
    <row r="20" spans="1:10" ht="12" customHeight="1">
      <c r="A20" s="14" t="s">
        <v>398</v>
      </c>
      <c r="B20" s="15">
        <v>3346647</v>
      </c>
      <c r="C20" s="15">
        <v>4680599</v>
      </c>
      <c r="D20" s="15">
        <v>147269</v>
      </c>
      <c r="E20" s="15">
        <v>3332277</v>
      </c>
      <c r="F20" s="15">
        <v>11506792</v>
      </c>
      <c r="G20" s="15">
        <v>10518336</v>
      </c>
      <c r="H20" s="15">
        <v>208019</v>
      </c>
      <c r="I20" s="15">
        <v>780437</v>
      </c>
      <c r="J20" s="15">
        <f t="shared" si="0"/>
        <v>11506792</v>
      </c>
    </row>
    <row r="21" ht="12" customHeight="1">
      <c r="A21" s="3" t="str">
        <f>"FY "&amp;RIGHT(A6,4)+1</f>
        <v>FY 2013</v>
      </c>
    </row>
    <row r="22" spans="1:10" ht="12" customHeight="1">
      <c r="A22" s="2" t="str">
        <f>"Oct "&amp;RIGHT(A6,4)</f>
        <v>Oct 2012</v>
      </c>
      <c r="B22" s="11">
        <v>1764507</v>
      </c>
      <c r="C22" s="11">
        <v>2438291</v>
      </c>
      <c r="D22" s="11">
        <v>73059</v>
      </c>
      <c r="E22" s="11">
        <v>1755177</v>
      </c>
      <c r="F22" s="11">
        <v>6031034</v>
      </c>
      <c r="G22" s="11">
        <v>5515820</v>
      </c>
      <c r="H22" s="11">
        <v>107043</v>
      </c>
      <c r="I22" s="11">
        <v>408171</v>
      </c>
      <c r="J22" s="11">
        <f aca="true" t="shared" si="1" ref="J22:J35">IF(ISBLANK(F22),"",F22)</f>
        <v>6031034</v>
      </c>
    </row>
    <row r="23" spans="1:10" ht="12" customHeight="1">
      <c r="A23" s="2" t="str">
        <f>"Nov "&amp;RIGHT(A6,4)</f>
        <v>Nov 2012</v>
      </c>
      <c r="B23" s="11">
        <v>1594853</v>
      </c>
      <c r="C23" s="11">
        <v>2208553</v>
      </c>
      <c r="D23" s="11">
        <v>71603</v>
      </c>
      <c r="E23" s="11">
        <v>1578371</v>
      </c>
      <c r="F23" s="11">
        <v>5453380</v>
      </c>
      <c r="G23" s="11">
        <v>4989569</v>
      </c>
      <c r="H23" s="11">
        <v>95166</v>
      </c>
      <c r="I23" s="11">
        <v>368645</v>
      </c>
      <c r="J23" s="11">
        <f t="shared" si="1"/>
        <v>5453380</v>
      </c>
    </row>
    <row r="24" spans="1:10" ht="12" customHeight="1">
      <c r="A24" s="2" t="str">
        <f>"Dec "&amp;RIGHT(A6,4)</f>
        <v>Dec 2012</v>
      </c>
      <c r="B24" s="11" t="s">
        <v>397</v>
      </c>
      <c r="C24" s="11" t="s">
        <v>397</v>
      </c>
      <c r="D24" s="11" t="s">
        <v>397</v>
      </c>
      <c r="E24" s="11" t="s">
        <v>397</v>
      </c>
      <c r="F24" s="11" t="s">
        <v>397</v>
      </c>
      <c r="G24" s="11" t="s">
        <v>397</v>
      </c>
      <c r="H24" s="11" t="s">
        <v>397</v>
      </c>
      <c r="I24" s="11" t="s">
        <v>397</v>
      </c>
      <c r="J24" s="11" t="str">
        <f t="shared" si="1"/>
        <v>--</v>
      </c>
    </row>
    <row r="25" spans="1:10" ht="12" customHeight="1">
      <c r="A25" s="2" t="str">
        <f>"Jan "&amp;RIGHT(A6,4)+1</f>
        <v>Jan 2013</v>
      </c>
      <c r="B25" s="11" t="s">
        <v>397</v>
      </c>
      <c r="C25" s="11" t="s">
        <v>397</v>
      </c>
      <c r="D25" s="11" t="s">
        <v>397</v>
      </c>
      <c r="E25" s="11" t="s">
        <v>397</v>
      </c>
      <c r="F25" s="11" t="s">
        <v>397</v>
      </c>
      <c r="G25" s="11" t="s">
        <v>397</v>
      </c>
      <c r="H25" s="11" t="s">
        <v>397</v>
      </c>
      <c r="I25" s="11" t="s">
        <v>397</v>
      </c>
      <c r="J25" s="11" t="str">
        <f t="shared" si="1"/>
        <v>--</v>
      </c>
    </row>
    <row r="26" spans="1:10" ht="12" customHeight="1">
      <c r="A26" s="2" t="str">
        <f>"Feb "&amp;RIGHT(A6,4)+1</f>
        <v>Feb 2013</v>
      </c>
      <c r="B26" s="11" t="s">
        <v>397</v>
      </c>
      <c r="C26" s="11" t="s">
        <v>397</v>
      </c>
      <c r="D26" s="11" t="s">
        <v>397</v>
      </c>
      <c r="E26" s="11" t="s">
        <v>397</v>
      </c>
      <c r="F26" s="11" t="s">
        <v>397</v>
      </c>
      <c r="G26" s="11" t="s">
        <v>397</v>
      </c>
      <c r="H26" s="11" t="s">
        <v>397</v>
      </c>
      <c r="I26" s="11" t="s">
        <v>397</v>
      </c>
      <c r="J26" s="11" t="str">
        <f t="shared" si="1"/>
        <v>--</v>
      </c>
    </row>
    <row r="27" spans="1:10" ht="12" customHeight="1">
      <c r="A27" s="2" t="str">
        <f>"Mar "&amp;RIGHT(A6,4)+1</f>
        <v>Mar 2013</v>
      </c>
      <c r="B27" s="11" t="s">
        <v>397</v>
      </c>
      <c r="C27" s="11" t="s">
        <v>397</v>
      </c>
      <c r="D27" s="11" t="s">
        <v>397</v>
      </c>
      <c r="E27" s="11" t="s">
        <v>397</v>
      </c>
      <c r="F27" s="11" t="s">
        <v>397</v>
      </c>
      <c r="G27" s="11" t="s">
        <v>397</v>
      </c>
      <c r="H27" s="11" t="s">
        <v>397</v>
      </c>
      <c r="I27" s="11" t="s">
        <v>397</v>
      </c>
      <c r="J27" s="11" t="str">
        <f t="shared" si="1"/>
        <v>--</v>
      </c>
    </row>
    <row r="28" spans="1:10" ht="12" customHeight="1">
      <c r="A28" s="2" t="str">
        <f>"Apr "&amp;RIGHT(A6,4)+1</f>
        <v>Apr 2013</v>
      </c>
      <c r="B28" s="11" t="s">
        <v>397</v>
      </c>
      <c r="C28" s="11" t="s">
        <v>397</v>
      </c>
      <c r="D28" s="11" t="s">
        <v>397</v>
      </c>
      <c r="E28" s="11" t="s">
        <v>397</v>
      </c>
      <c r="F28" s="11" t="s">
        <v>397</v>
      </c>
      <c r="G28" s="11" t="s">
        <v>397</v>
      </c>
      <c r="H28" s="11" t="s">
        <v>397</v>
      </c>
      <c r="I28" s="11" t="s">
        <v>397</v>
      </c>
      <c r="J28" s="11" t="str">
        <f t="shared" si="1"/>
        <v>--</v>
      </c>
    </row>
    <row r="29" spans="1:10" ht="12" customHeight="1">
      <c r="A29" s="2" t="str">
        <f>"May "&amp;RIGHT(A6,4)+1</f>
        <v>May 2013</v>
      </c>
      <c r="B29" s="11" t="s">
        <v>397</v>
      </c>
      <c r="C29" s="11" t="s">
        <v>397</v>
      </c>
      <c r="D29" s="11" t="s">
        <v>397</v>
      </c>
      <c r="E29" s="11" t="s">
        <v>397</v>
      </c>
      <c r="F29" s="11" t="s">
        <v>397</v>
      </c>
      <c r="G29" s="11" t="s">
        <v>397</v>
      </c>
      <c r="H29" s="11" t="s">
        <v>397</v>
      </c>
      <c r="I29" s="11" t="s">
        <v>397</v>
      </c>
      <c r="J29" s="11" t="str">
        <f t="shared" si="1"/>
        <v>--</v>
      </c>
    </row>
    <row r="30" spans="1:10" ht="12" customHeight="1">
      <c r="A30" s="2" t="str">
        <f>"Jun "&amp;RIGHT(A6,4)+1</f>
        <v>Jun 2013</v>
      </c>
      <c r="B30" s="11" t="s">
        <v>397</v>
      </c>
      <c r="C30" s="11" t="s">
        <v>397</v>
      </c>
      <c r="D30" s="11" t="s">
        <v>397</v>
      </c>
      <c r="E30" s="11" t="s">
        <v>397</v>
      </c>
      <c r="F30" s="11" t="s">
        <v>397</v>
      </c>
      <c r="G30" s="11" t="s">
        <v>397</v>
      </c>
      <c r="H30" s="11" t="s">
        <v>397</v>
      </c>
      <c r="I30" s="11" t="s">
        <v>397</v>
      </c>
      <c r="J30" s="11" t="str">
        <f t="shared" si="1"/>
        <v>--</v>
      </c>
    </row>
    <row r="31" spans="1:10" ht="12" customHeight="1">
      <c r="A31" s="2" t="str">
        <f>"Jul "&amp;RIGHT(A6,4)+1</f>
        <v>Jul 2013</v>
      </c>
      <c r="B31" s="11" t="s">
        <v>397</v>
      </c>
      <c r="C31" s="11" t="s">
        <v>397</v>
      </c>
      <c r="D31" s="11" t="s">
        <v>397</v>
      </c>
      <c r="E31" s="11" t="s">
        <v>397</v>
      </c>
      <c r="F31" s="11" t="s">
        <v>397</v>
      </c>
      <c r="G31" s="11" t="s">
        <v>397</v>
      </c>
      <c r="H31" s="11" t="s">
        <v>397</v>
      </c>
      <c r="I31" s="11" t="s">
        <v>397</v>
      </c>
      <c r="J31" s="11" t="str">
        <f t="shared" si="1"/>
        <v>--</v>
      </c>
    </row>
    <row r="32" spans="1:10" ht="12" customHeight="1">
      <c r="A32" s="2" t="str">
        <f>"Aug "&amp;RIGHT(A6,4)+1</f>
        <v>Aug 2013</v>
      </c>
      <c r="B32" s="11" t="s">
        <v>397</v>
      </c>
      <c r="C32" s="11" t="s">
        <v>397</v>
      </c>
      <c r="D32" s="11" t="s">
        <v>397</v>
      </c>
      <c r="E32" s="11" t="s">
        <v>397</v>
      </c>
      <c r="F32" s="11" t="s">
        <v>397</v>
      </c>
      <c r="G32" s="11" t="s">
        <v>397</v>
      </c>
      <c r="H32" s="11" t="s">
        <v>397</v>
      </c>
      <c r="I32" s="11" t="s">
        <v>397</v>
      </c>
      <c r="J32" s="11" t="str">
        <f t="shared" si="1"/>
        <v>--</v>
      </c>
    </row>
    <row r="33" spans="1:10" ht="12" customHeight="1">
      <c r="A33" s="2" t="str">
        <f>"Sep "&amp;RIGHT(A6,4)+1</f>
        <v>Sep 2013</v>
      </c>
      <c r="B33" s="11" t="s">
        <v>397</v>
      </c>
      <c r="C33" s="11" t="s">
        <v>397</v>
      </c>
      <c r="D33" s="11" t="s">
        <v>397</v>
      </c>
      <c r="E33" s="11" t="s">
        <v>397</v>
      </c>
      <c r="F33" s="11" t="s">
        <v>397</v>
      </c>
      <c r="G33" s="11" t="s">
        <v>397</v>
      </c>
      <c r="H33" s="11" t="s">
        <v>397</v>
      </c>
      <c r="I33" s="11" t="s">
        <v>397</v>
      </c>
      <c r="J33" s="11" t="str">
        <f t="shared" si="1"/>
        <v>--</v>
      </c>
    </row>
    <row r="34" spans="1:10" ht="12" customHeight="1">
      <c r="A34" s="12" t="s">
        <v>58</v>
      </c>
      <c r="B34" s="13">
        <v>3359360</v>
      </c>
      <c r="C34" s="13">
        <v>4646844</v>
      </c>
      <c r="D34" s="13">
        <v>144662</v>
      </c>
      <c r="E34" s="13">
        <v>3333548</v>
      </c>
      <c r="F34" s="13">
        <v>11484414</v>
      </c>
      <c r="G34" s="13">
        <v>10505389</v>
      </c>
      <c r="H34" s="13">
        <v>202209</v>
      </c>
      <c r="I34" s="13">
        <v>776816</v>
      </c>
      <c r="J34" s="13">
        <f t="shared" si="1"/>
        <v>11484414</v>
      </c>
    </row>
    <row r="35" spans="1:10" ht="12" customHeight="1">
      <c r="A35" s="14" t="str">
        <f>"Total "&amp;MID(A20,7,LEN(A20)-13)&amp;" Months"</f>
        <v>Total 2 Months</v>
      </c>
      <c r="B35" s="15">
        <v>3359360</v>
      </c>
      <c r="C35" s="15">
        <v>4646844</v>
      </c>
      <c r="D35" s="15">
        <v>144662</v>
      </c>
      <c r="E35" s="15">
        <v>3333548</v>
      </c>
      <c r="F35" s="15">
        <v>11484414</v>
      </c>
      <c r="G35" s="15">
        <v>10505389</v>
      </c>
      <c r="H35" s="15">
        <v>202209</v>
      </c>
      <c r="I35" s="15">
        <v>776816</v>
      </c>
      <c r="J35" s="15">
        <f t="shared" si="1"/>
        <v>11484414</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44" t="s">
        <v>395</v>
      </c>
      <c r="B1" s="44"/>
      <c r="C1" s="44"/>
      <c r="D1" s="44"/>
      <c r="E1" s="44"/>
      <c r="F1" s="44"/>
      <c r="G1" s="44"/>
      <c r="H1" s="66">
        <v>41313</v>
      </c>
    </row>
    <row r="2" spans="1:8" ht="12" customHeight="1">
      <c r="A2" s="46" t="s">
        <v>128</v>
      </c>
      <c r="B2" s="46"/>
      <c r="C2" s="46"/>
      <c r="D2" s="46"/>
      <c r="E2" s="46"/>
      <c r="F2" s="46"/>
      <c r="G2" s="46"/>
      <c r="H2" s="1"/>
    </row>
    <row r="3" spans="1:8" ht="24" customHeight="1">
      <c r="A3" s="48" t="s">
        <v>53</v>
      </c>
      <c r="B3" s="40" t="s">
        <v>129</v>
      </c>
      <c r="C3" s="40" t="s">
        <v>130</v>
      </c>
      <c r="D3" s="40" t="s">
        <v>131</v>
      </c>
      <c r="E3" s="40" t="s">
        <v>118</v>
      </c>
      <c r="F3" s="40" t="s">
        <v>132</v>
      </c>
      <c r="G3" s="40" t="s">
        <v>339</v>
      </c>
      <c r="H3" s="42" t="s">
        <v>61</v>
      </c>
    </row>
    <row r="4" spans="1:8" ht="24" customHeight="1">
      <c r="A4" s="49"/>
      <c r="B4" s="41"/>
      <c r="C4" s="41"/>
      <c r="D4" s="41"/>
      <c r="E4" s="41"/>
      <c r="F4" s="41"/>
      <c r="G4" s="41"/>
      <c r="H4" s="43"/>
    </row>
    <row r="5" spans="1:8" ht="12" customHeight="1">
      <c r="A5" s="1"/>
      <c r="B5" s="36" t="str">
        <f>REPT("-",41)&amp;" Number "&amp;REPT("-",40)</f>
        <v>----------------------------------------- Number ----------------------------------------</v>
      </c>
      <c r="C5" s="36"/>
      <c r="D5" s="36"/>
      <c r="E5" s="36"/>
      <c r="F5" s="36" t="str">
        <f>REPT("-",30)&amp;" Dollars "&amp;REPT("-",30)</f>
        <v>------------------------------ Dollars ------------------------------</v>
      </c>
      <c r="G5" s="36"/>
      <c r="H5" s="36"/>
    </row>
    <row r="6" ht="12" customHeight="1">
      <c r="A6" s="3" t="s">
        <v>396</v>
      </c>
    </row>
    <row r="7" spans="1:8" ht="12" customHeight="1">
      <c r="A7" s="2" t="str">
        <f>"Oct "&amp;RIGHT(A6,4)-1</f>
        <v>Oct 2011</v>
      </c>
      <c r="B7" s="11" t="s">
        <v>397</v>
      </c>
      <c r="C7" s="11" t="s">
        <v>397</v>
      </c>
      <c r="D7" s="11" t="s">
        <v>397</v>
      </c>
      <c r="E7" s="11">
        <v>5764430</v>
      </c>
      <c r="F7" s="11">
        <v>9845881.58</v>
      </c>
      <c r="G7" s="11">
        <v>5652.39</v>
      </c>
      <c r="H7" s="11">
        <f aca="true" t="shared" si="0" ref="H7:H20">IF(ISBLANK(F7),"",F7)</f>
        <v>9845881.58</v>
      </c>
    </row>
    <row r="8" spans="1:8" ht="12" customHeight="1">
      <c r="A8" s="2" t="str">
        <f>"Nov "&amp;RIGHT(A6,4)-1</f>
        <v>Nov 2011</v>
      </c>
      <c r="B8" s="11" t="s">
        <v>397</v>
      </c>
      <c r="C8" s="11" t="s">
        <v>397</v>
      </c>
      <c r="D8" s="11" t="s">
        <v>397</v>
      </c>
      <c r="E8" s="11">
        <v>5742362</v>
      </c>
      <c r="F8" s="11">
        <v>9806221.28</v>
      </c>
      <c r="G8" s="11">
        <v>5351.125</v>
      </c>
      <c r="H8" s="11">
        <f t="shared" si="0"/>
        <v>9806221.28</v>
      </c>
    </row>
    <row r="9" spans="1:8" ht="12" customHeight="1">
      <c r="A9" s="2" t="str">
        <f>"Dec "&amp;RIGHT(A6,4)-1</f>
        <v>Dec 2011</v>
      </c>
      <c r="B9" s="11">
        <v>1796</v>
      </c>
      <c r="C9" s="11">
        <v>2782</v>
      </c>
      <c r="D9" s="11">
        <v>117727</v>
      </c>
      <c r="E9" s="11">
        <v>5741511</v>
      </c>
      <c r="F9" s="11">
        <v>9788578.64</v>
      </c>
      <c r="G9" s="11">
        <v>5007.8075</v>
      </c>
      <c r="H9" s="11">
        <f t="shared" si="0"/>
        <v>9788578.64</v>
      </c>
    </row>
    <row r="10" spans="1:8" ht="12" customHeight="1">
      <c r="A10" s="2" t="str">
        <f>"Jan "&amp;RIGHT(A6,4)</f>
        <v>Jan 2012</v>
      </c>
      <c r="B10" s="11" t="s">
        <v>397</v>
      </c>
      <c r="C10" s="11" t="s">
        <v>397</v>
      </c>
      <c r="D10" s="11" t="s">
        <v>397</v>
      </c>
      <c r="E10" s="11">
        <v>5785618</v>
      </c>
      <c r="F10" s="11">
        <v>9904267.48</v>
      </c>
      <c r="G10" s="11">
        <v>5376.2675</v>
      </c>
      <c r="H10" s="11">
        <f t="shared" si="0"/>
        <v>9904267.48</v>
      </c>
    </row>
    <row r="11" spans="1:8" ht="12" customHeight="1">
      <c r="A11" s="2" t="str">
        <f>"Feb "&amp;RIGHT(A6,4)</f>
        <v>Feb 2012</v>
      </c>
      <c r="B11" s="11" t="s">
        <v>397</v>
      </c>
      <c r="C11" s="11" t="s">
        <v>397</v>
      </c>
      <c r="D11" s="11" t="s">
        <v>397</v>
      </c>
      <c r="E11" s="11">
        <v>5760742</v>
      </c>
      <c r="F11" s="11">
        <v>9865164.72</v>
      </c>
      <c r="G11" s="11">
        <v>5322.645</v>
      </c>
      <c r="H11" s="11">
        <f t="shared" si="0"/>
        <v>9865164.72</v>
      </c>
    </row>
    <row r="12" spans="1:8" ht="12" customHeight="1">
      <c r="A12" s="2" t="str">
        <f>"Mar "&amp;RIGHT(A6,4)</f>
        <v>Mar 2012</v>
      </c>
      <c r="B12" s="11">
        <v>1811</v>
      </c>
      <c r="C12" s="11">
        <v>2783</v>
      </c>
      <c r="D12" s="11">
        <v>119340</v>
      </c>
      <c r="E12" s="11">
        <v>6066226</v>
      </c>
      <c r="F12" s="11">
        <v>10374661.76</v>
      </c>
      <c r="G12" s="11">
        <v>5501.09</v>
      </c>
      <c r="H12" s="11">
        <f t="shared" si="0"/>
        <v>10374661.76</v>
      </c>
    </row>
    <row r="13" spans="1:8" ht="12" customHeight="1">
      <c r="A13" s="2" t="str">
        <f>"Apr "&amp;RIGHT(A6,4)</f>
        <v>Apr 2012</v>
      </c>
      <c r="B13" s="11" t="s">
        <v>397</v>
      </c>
      <c r="C13" s="11" t="s">
        <v>397</v>
      </c>
      <c r="D13" s="11" t="s">
        <v>397</v>
      </c>
      <c r="E13" s="11">
        <v>5754258</v>
      </c>
      <c r="F13" s="11">
        <v>9824893.92</v>
      </c>
      <c r="G13" s="11">
        <v>5174.2375</v>
      </c>
      <c r="H13" s="11">
        <f t="shared" si="0"/>
        <v>9824893.92</v>
      </c>
    </row>
    <row r="14" spans="1:8" ht="12" customHeight="1">
      <c r="A14" s="2" t="str">
        <f>"May "&amp;RIGHT(A6,4)</f>
        <v>May 2012</v>
      </c>
      <c r="B14" s="11" t="s">
        <v>397</v>
      </c>
      <c r="C14" s="11" t="s">
        <v>397</v>
      </c>
      <c r="D14" s="11" t="s">
        <v>397</v>
      </c>
      <c r="E14" s="11">
        <v>6223563</v>
      </c>
      <c r="F14" s="11">
        <v>10631147.89</v>
      </c>
      <c r="G14" s="11">
        <v>5345.1175</v>
      </c>
      <c r="H14" s="11">
        <f t="shared" si="0"/>
        <v>10631147.89</v>
      </c>
    </row>
    <row r="15" spans="1:8" ht="12" customHeight="1">
      <c r="A15" s="2" t="str">
        <f>"Jun "&amp;RIGHT(A6,4)</f>
        <v>Jun 2012</v>
      </c>
      <c r="B15" s="11">
        <v>1808</v>
      </c>
      <c r="C15" s="11">
        <v>2655</v>
      </c>
      <c r="D15" s="11">
        <v>118629</v>
      </c>
      <c r="E15" s="11">
        <v>5817753</v>
      </c>
      <c r="F15" s="11">
        <v>9939451.69</v>
      </c>
      <c r="G15" s="11">
        <v>5052.7525</v>
      </c>
      <c r="H15" s="11">
        <f t="shared" si="0"/>
        <v>9939451.69</v>
      </c>
    </row>
    <row r="16" spans="1:8" ht="12" customHeight="1">
      <c r="A16" s="2" t="str">
        <f>"Jul "&amp;RIGHT(A6,4)</f>
        <v>Jul 2012</v>
      </c>
      <c r="B16" s="11" t="s">
        <v>397</v>
      </c>
      <c r="C16" s="11" t="s">
        <v>397</v>
      </c>
      <c r="D16" s="11" t="s">
        <v>397</v>
      </c>
      <c r="E16" s="11">
        <v>5884227</v>
      </c>
      <c r="F16" s="11">
        <v>10364767.33</v>
      </c>
      <c r="G16" s="11">
        <v>4893.2975</v>
      </c>
      <c r="H16" s="11">
        <f t="shared" si="0"/>
        <v>10364767.33</v>
      </c>
    </row>
    <row r="17" spans="1:8" ht="12" customHeight="1">
      <c r="A17" s="2" t="str">
        <f>"Aug "&amp;RIGHT(A6,4)</f>
        <v>Aug 2012</v>
      </c>
      <c r="B17" s="11" t="s">
        <v>397</v>
      </c>
      <c r="C17" s="11" t="s">
        <v>397</v>
      </c>
      <c r="D17" s="11" t="s">
        <v>397</v>
      </c>
      <c r="E17" s="11">
        <v>6334004</v>
      </c>
      <c r="F17" s="11">
        <v>11130700.19</v>
      </c>
      <c r="G17" s="11">
        <v>5619.4775</v>
      </c>
      <c r="H17" s="11">
        <f t="shared" si="0"/>
        <v>11130700.19</v>
      </c>
    </row>
    <row r="18" spans="1:8" ht="12" customHeight="1">
      <c r="A18" s="2" t="str">
        <f>"Sep "&amp;RIGHT(A6,4)</f>
        <v>Sep 2012</v>
      </c>
      <c r="B18" s="11">
        <v>1793</v>
      </c>
      <c r="C18" s="11">
        <v>2750</v>
      </c>
      <c r="D18" s="11">
        <v>118200</v>
      </c>
      <c r="E18" s="11">
        <v>5438100</v>
      </c>
      <c r="F18" s="11">
        <v>9572283.14</v>
      </c>
      <c r="G18" s="11">
        <v>4810.9425</v>
      </c>
      <c r="H18" s="11">
        <f t="shared" si="0"/>
        <v>9572283.14</v>
      </c>
    </row>
    <row r="19" spans="1:8" ht="12" customHeight="1">
      <c r="A19" s="12" t="s">
        <v>58</v>
      </c>
      <c r="B19" s="13">
        <v>1802</v>
      </c>
      <c r="C19" s="13">
        <v>2742.5</v>
      </c>
      <c r="D19" s="13">
        <v>118474</v>
      </c>
      <c r="E19" s="13">
        <v>70312794</v>
      </c>
      <c r="F19" s="13">
        <v>121048019.62</v>
      </c>
      <c r="G19" s="13">
        <v>63107.15</v>
      </c>
      <c r="H19" s="13">
        <f t="shared" si="0"/>
        <v>121048019.62</v>
      </c>
    </row>
    <row r="20" spans="1:8" ht="12" customHeight="1">
      <c r="A20" s="14" t="s">
        <v>398</v>
      </c>
      <c r="B20" s="15" t="s">
        <v>397</v>
      </c>
      <c r="C20" s="15" t="s">
        <v>397</v>
      </c>
      <c r="D20" s="15" t="s">
        <v>397</v>
      </c>
      <c r="E20" s="15">
        <v>11506792</v>
      </c>
      <c r="F20" s="15">
        <v>19652102.86</v>
      </c>
      <c r="G20" s="15">
        <v>11003.515</v>
      </c>
      <c r="H20" s="15">
        <f t="shared" si="0"/>
        <v>19652102.86</v>
      </c>
    </row>
    <row r="21" ht="12" customHeight="1">
      <c r="A21" s="3" t="str">
        <f>"FY "&amp;RIGHT(A6,4)+1</f>
        <v>FY 2013</v>
      </c>
    </row>
    <row r="22" spans="1:8" ht="12" customHeight="1">
      <c r="A22" s="2" t="str">
        <f>"Oct "&amp;RIGHT(A6,4)</f>
        <v>Oct 2012</v>
      </c>
      <c r="B22" s="11" t="s">
        <v>397</v>
      </c>
      <c r="C22" s="11" t="s">
        <v>397</v>
      </c>
      <c r="D22" s="11" t="s">
        <v>397</v>
      </c>
      <c r="E22" s="11">
        <v>6031034</v>
      </c>
      <c r="F22" s="11">
        <v>10588524.85</v>
      </c>
      <c r="G22" s="11">
        <v>4561.375</v>
      </c>
      <c r="H22" s="11">
        <f aca="true" t="shared" si="1" ref="H22:H35">IF(ISBLANK(F22),"",F22)</f>
        <v>10588524.85</v>
      </c>
    </row>
    <row r="23" spans="1:8" ht="12" customHeight="1">
      <c r="A23" s="2" t="str">
        <f>"Nov "&amp;RIGHT(A6,4)</f>
        <v>Nov 2012</v>
      </c>
      <c r="B23" s="11" t="s">
        <v>397</v>
      </c>
      <c r="C23" s="11" t="s">
        <v>397</v>
      </c>
      <c r="D23" s="11" t="s">
        <v>397</v>
      </c>
      <c r="E23" s="11">
        <v>5453380</v>
      </c>
      <c r="F23" s="11">
        <v>9591014.41</v>
      </c>
      <c r="G23" s="11" t="s">
        <v>397</v>
      </c>
      <c r="H23" s="11">
        <f t="shared" si="1"/>
        <v>9591014.41</v>
      </c>
    </row>
    <row r="24" spans="1:8" ht="12" customHeight="1">
      <c r="A24" s="2" t="str">
        <f>"Dec "&amp;RIGHT(A6,4)</f>
        <v>Dec 2012</v>
      </c>
      <c r="B24" s="11" t="s">
        <v>397</v>
      </c>
      <c r="C24" s="11" t="s">
        <v>397</v>
      </c>
      <c r="D24" s="11" t="s">
        <v>397</v>
      </c>
      <c r="E24" s="11" t="s">
        <v>397</v>
      </c>
      <c r="F24" s="11" t="s">
        <v>397</v>
      </c>
      <c r="G24" s="11" t="s">
        <v>397</v>
      </c>
      <c r="H24" s="11" t="str">
        <f t="shared" si="1"/>
        <v>--</v>
      </c>
    </row>
    <row r="25" spans="1:8" ht="12" customHeight="1">
      <c r="A25" s="2" t="str">
        <f>"Jan "&amp;RIGHT(A6,4)+1</f>
        <v>Jan 2013</v>
      </c>
      <c r="B25" s="11" t="s">
        <v>397</v>
      </c>
      <c r="C25" s="11" t="s">
        <v>397</v>
      </c>
      <c r="D25" s="11" t="s">
        <v>397</v>
      </c>
      <c r="E25" s="11" t="s">
        <v>397</v>
      </c>
      <c r="F25" s="11" t="s">
        <v>397</v>
      </c>
      <c r="G25" s="11" t="s">
        <v>397</v>
      </c>
      <c r="H25" s="11" t="str">
        <f t="shared" si="1"/>
        <v>--</v>
      </c>
    </row>
    <row r="26" spans="1:8" ht="12" customHeight="1">
      <c r="A26" s="2" t="str">
        <f>"Feb "&amp;RIGHT(A6,4)+1</f>
        <v>Feb 2013</v>
      </c>
      <c r="B26" s="11" t="s">
        <v>397</v>
      </c>
      <c r="C26" s="11" t="s">
        <v>397</v>
      </c>
      <c r="D26" s="11" t="s">
        <v>397</v>
      </c>
      <c r="E26" s="11" t="s">
        <v>397</v>
      </c>
      <c r="F26" s="11" t="s">
        <v>397</v>
      </c>
      <c r="G26" s="11" t="s">
        <v>397</v>
      </c>
      <c r="H26" s="11" t="str">
        <f t="shared" si="1"/>
        <v>--</v>
      </c>
    </row>
    <row r="27" spans="1:8" ht="12" customHeight="1">
      <c r="A27" s="2" t="str">
        <f>"Mar "&amp;RIGHT(A6,4)+1</f>
        <v>Mar 2013</v>
      </c>
      <c r="B27" s="11" t="s">
        <v>397</v>
      </c>
      <c r="C27" s="11" t="s">
        <v>397</v>
      </c>
      <c r="D27" s="11" t="s">
        <v>397</v>
      </c>
      <c r="E27" s="11" t="s">
        <v>397</v>
      </c>
      <c r="F27" s="11" t="s">
        <v>397</v>
      </c>
      <c r="G27" s="11" t="s">
        <v>397</v>
      </c>
      <c r="H27" s="11" t="str">
        <f t="shared" si="1"/>
        <v>--</v>
      </c>
    </row>
    <row r="28" spans="1:8" ht="12" customHeight="1">
      <c r="A28" s="2" t="str">
        <f>"Apr "&amp;RIGHT(A6,4)+1</f>
        <v>Apr 2013</v>
      </c>
      <c r="B28" s="11" t="s">
        <v>397</v>
      </c>
      <c r="C28" s="11" t="s">
        <v>397</v>
      </c>
      <c r="D28" s="11" t="s">
        <v>397</v>
      </c>
      <c r="E28" s="11" t="s">
        <v>397</v>
      </c>
      <c r="F28" s="11" t="s">
        <v>397</v>
      </c>
      <c r="G28" s="11" t="s">
        <v>397</v>
      </c>
      <c r="H28" s="11" t="str">
        <f t="shared" si="1"/>
        <v>--</v>
      </c>
    </row>
    <row r="29" spans="1:8" ht="12" customHeight="1">
      <c r="A29" s="2" t="str">
        <f>"May "&amp;RIGHT(A6,4)+1</f>
        <v>May 2013</v>
      </c>
      <c r="B29" s="11" t="s">
        <v>397</v>
      </c>
      <c r="C29" s="11" t="s">
        <v>397</v>
      </c>
      <c r="D29" s="11" t="s">
        <v>397</v>
      </c>
      <c r="E29" s="11" t="s">
        <v>397</v>
      </c>
      <c r="F29" s="11" t="s">
        <v>397</v>
      </c>
      <c r="G29" s="11" t="s">
        <v>397</v>
      </c>
      <c r="H29" s="11" t="str">
        <f t="shared" si="1"/>
        <v>--</v>
      </c>
    </row>
    <row r="30" spans="1:8" ht="12" customHeight="1">
      <c r="A30" s="2" t="str">
        <f>"Jun "&amp;RIGHT(A6,4)+1</f>
        <v>Jun 2013</v>
      </c>
      <c r="B30" s="11" t="s">
        <v>397</v>
      </c>
      <c r="C30" s="11" t="s">
        <v>397</v>
      </c>
      <c r="D30" s="11" t="s">
        <v>397</v>
      </c>
      <c r="E30" s="11" t="s">
        <v>397</v>
      </c>
      <c r="F30" s="11" t="s">
        <v>397</v>
      </c>
      <c r="G30" s="11" t="s">
        <v>397</v>
      </c>
      <c r="H30" s="11" t="str">
        <f t="shared" si="1"/>
        <v>--</v>
      </c>
    </row>
    <row r="31" spans="1:8" ht="12" customHeight="1">
      <c r="A31" s="2" t="str">
        <f>"Jul "&amp;RIGHT(A6,4)+1</f>
        <v>Jul 2013</v>
      </c>
      <c r="B31" s="11" t="s">
        <v>397</v>
      </c>
      <c r="C31" s="11" t="s">
        <v>397</v>
      </c>
      <c r="D31" s="11" t="s">
        <v>397</v>
      </c>
      <c r="E31" s="11" t="s">
        <v>397</v>
      </c>
      <c r="F31" s="11" t="s">
        <v>397</v>
      </c>
      <c r="G31" s="11" t="s">
        <v>397</v>
      </c>
      <c r="H31" s="11" t="str">
        <f t="shared" si="1"/>
        <v>--</v>
      </c>
    </row>
    <row r="32" spans="1:8" ht="12" customHeight="1">
      <c r="A32" s="2" t="str">
        <f>"Aug "&amp;RIGHT(A6,4)+1</f>
        <v>Aug 2013</v>
      </c>
      <c r="B32" s="11" t="s">
        <v>397</v>
      </c>
      <c r="C32" s="11" t="s">
        <v>397</v>
      </c>
      <c r="D32" s="11" t="s">
        <v>397</v>
      </c>
      <c r="E32" s="11" t="s">
        <v>397</v>
      </c>
      <c r="F32" s="11" t="s">
        <v>397</v>
      </c>
      <c r="G32" s="11" t="s">
        <v>397</v>
      </c>
      <c r="H32" s="11" t="str">
        <f t="shared" si="1"/>
        <v>--</v>
      </c>
    </row>
    <row r="33" spans="1:8" ht="12" customHeight="1">
      <c r="A33" s="2" t="str">
        <f>"Sep "&amp;RIGHT(A6,4)+1</f>
        <v>Sep 2013</v>
      </c>
      <c r="B33" s="11" t="s">
        <v>397</v>
      </c>
      <c r="C33" s="11" t="s">
        <v>397</v>
      </c>
      <c r="D33" s="11" t="s">
        <v>397</v>
      </c>
      <c r="E33" s="11" t="s">
        <v>397</v>
      </c>
      <c r="F33" s="11" t="s">
        <v>397</v>
      </c>
      <c r="G33" s="11" t="s">
        <v>397</v>
      </c>
      <c r="H33" s="11" t="str">
        <f t="shared" si="1"/>
        <v>--</v>
      </c>
    </row>
    <row r="34" spans="1:8" ht="12" customHeight="1">
      <c r="A34" s="12" t="s">
        <v>58</v>
      </c>
      <c r="B34" s="13" t="s">
        <v>397</v>
      </c>
      <c r="C34" s="13" t="s">
        <v>397</v>
      </c>
      <c r="D34" s="13" t="s">
        <v>397</v>
      </c>
      <c r="E34" s="13">
        <v>11484414</v>
      </c>
      <c r="F34" s="13">
        <v>20179539.26</v>
      </c>
      <c r="G34" s="13">
        <v>4561.375</v>
      </c>
      <c r="H34" s="13">
        <f t="shared" si="1"/>
        <v>20179539.26</v>
      </c>
    </row>
    <row r="35" spans="1:8" ht="12" customHeight="1">
      <c r="A35" s="14" t="str">
        <f>"Total "&amp;MID(A20,7,LEN(A20)-13)&amp;" Months"</f>
        <v>Total 2 Months</v>
      </c>
      <c r="B35" s="15" t="s">
        <v>397</v>
      </c>
      <c r="C35" s="15" t="s">
        <v>397</v>
      </c>
      <c r="D35" s="15" t="s">
        <v>397</v>
      </c>
      <c r="E35" s="15">
        <v>11484414</v>
      </c>
      <c r="F35" s="15">
        <v>20179539.26</v>
      </c>
      <c r="G35" s="15">
        <v>4561.375</v>
      </c>
      <c r="H35" s="15">
        <f t="shared" si="1"/>
        <v>20179539.26</v>
      </c>
    </row>
    <row r="36" spans="1:8" ht="12" customHeight="1">
      <c r="A36" s="36"/>
      <c r="B36" s="36"/>
      <c r="C36" s="36"/>
      <c r="D36" s="36"/>
      <c r="E36" s="36"/>
      <c r="F36" s="36"/>
      <c r="G36" s="36"/>
      <c r="H36" s="36"/>
    </row>
    <row r="37" spans="1:8" ht="69.75" customHeight="1">
      <c r="A37" s="55" t="s">
        <v>133</v>
      </c>
      <c r="B37" s="55"/>
      <c r="C37" s="55"/>
      <c r="D37" s="55"/>
      <c r="E37" s="55"/>
      <c r="F37" s="55"/>
      <c r="G37" s="55"/>
      <c r="H37" s="55"/>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7:H37"/>
    <mergeCell ref="H3:H4"/>
    <mergeCell ref="B5:E5"/>
    <mergeCell ref="F5:H5"/>
    <mergeCell ref="A36:H36"/>
    <mergeCell ref="A1:G1"/>
    <mergeCell ref="A2:G2"/>
    <mergeCell ref="A3:A4"/>
    <mergeCell ref="B3:B4"/>
    <mergeCell ref="C3:C4"/>
    <mergeCell ref="D3:D4"/>
    <mergeCell ref="E3:E4"/>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44" t="s">
        <v>395</v>
      </c>
      <c r="B1" s="44"/>
      <c r="C1" s="44"/>
      <c r="D1" s="44"/>
      <c r="E1" s="44"/>
      <c r="F1" s="66">
        <v>41313</v>
      </c>
    </row>
    <row r="2" spans="1:6" ht="12" customHeight="1">
      <c r="A2" s="46" t="s">
        <v>134</v>
      </c>
      <c r="B2" s="46"/>
      <c r="C2" s="46"/>
      <c r="D2" s="46"/>
      <c r="E2" s="46"/>
      <c r="F2" s="1"/>
    </row>
    <row r="3" spans="1:6" ht="24" customHeight="1">
      <c r="A3" s="48" t="s">
        <v>53</v>
      </c>
      <c r="B3" s="50" t="s">
        <v>118</v>
      </c>
      <c r="C3" s="51"/>
      <c r="D3" s="40" t="s">
        <v>338</v>
      </c>
      <c r="E3" s="40" t="s">
        <v>235</v>
      </c>
      <c r="F3" s="42" t="s">
        <v>61</v>
      </c>
    </row>
    <row r="4" spans="1:6" ht="24" customHeight="1">
      <c r="A4" s="49"/>
      <c r="B4" s="10" t="s">
        <v>135</v>
      </c>
      <c r="C4" s="10" t="s">
        <v>136</v>
      </c>
      <c r="D4" s="41"/>
      <c r="E4" s="41"/>
      <c r="F4" s="43"/>
    </row>
    <row r="5" spans="1:7" ht="12" customHeight="1">
      <c r="A5" s="1"/>
      <c r="B5" s="57" t="str">
        <f>REPT("-",5)&amp;" Number "&amp;REPT("-",4)&amp;"   "&amp;REPT("-",43)&amp;" Dollars "&amp;REPT("-",41)</f>
        <v>----- Number ----   ------------------------------------------- Dollars -----------------------------------------</v>
      </c>
      <c r="C5" s="57"/>
      <c r="D5" s="57"/>
      <c r="E5" s="57"/>
      <c r="F5" s="57"/>
      <c r="G5" s="57"/>
    </row>
    <row r="6" ht="12" customHeight="1">
      <c r="A6" s="3" t="s">
        <v>396</v>
      </c>
    </row>
    <row r="7" spans="1:6" ht="12" customHeight="1">
      <c r="A7" s="2" t="str">
        <f>"Oct "&amp;RIGHT(A6,4)-1</f>
        <v>Oct 2011</v>
      </c>
      <c r="B7" s="11">
        <v>168274511</v>
      </c>
      <c r="C7" s="11">
        <v>223454635.06</v>
      </c>
      <c r="D7" s="11">
        <v>169661.63</v>
      </c>
      <c r="E7" s="11" t="s">
        <v>397</v>
      </c>
      <c r="F7" s="11">
        <v>223624296.69</v>
      </c>
    </row>
    <row r="8" spans="1:6" ht="12" customHeight="1">
      <c r="A8" s="2" t="str">
        <f>"Nov "&amp;RIGHT(A6,4)-1</f>
        <v>Nov 2011</v>
      </c>
      <c r="B8" s="11">
        <v>161645085</v>
      </c>
      <c r="C8" s="11">
        <v>215540466.52</v>
      </c>
      <c r="D8" s="11">
        <v>134542.81</v>
      </c>
      <c r="E8" s="11" t="s">
        <v>397</v>
      </c>
      <c r="F8" s="11">
        <v>215675009.33</v>
      </c>
    </row>
    <row r="9" spans="1:6" ht="12" customHeight="1">
      <c r="A9" s="2" t="str">
        <f>"Dec "&amp;RIGHT(A6,4)-1</f>
        <v>Dec 2011</v>
      </c>
      <c r="B9" s="11">
        <v>149248183</v>
      </c>
      <c r="C9" s="11">
        <v>198937231.78</v>
      </c>
      <c r="D9" s="11">
        <v>19725559.31</v>
      </c>
      <c r="E9" s="11">
        <v>35772803</v>
      </c>
      <c r="F9" s="11">
        <v>254435594.09</v>
      </c>
    </row>
    <row r="10" spans="1:6" ht="12" customHeight="1">
      <c r="A10" s="2" t="str">
        <f>"Jan "&amp;RIGHT(A6,4)</f>
        <v>Jan 2012</v>
      </c>
      <c r="B10" s="11">
        <v>166966590</v>
      </c>
      <c r="C10" s="11">
        <v>222066538.51</v>
      </c>
      <c r="D10" s="11">
        <v>20045.09</v>
      </c>
      <c r="E10" s="11" t="s">
        <v>397</v>
      </c>
      <c r="F10" s="11">
        <v>222086583.6</v>
      </c>
    </row>
    <row r="11" spans="1:6" ht="12" customHeight="1">
      <c r="A11" s="2" t="str">
        <f>"Feb "&amp;RIGHT(A6,4)</f>
        <v>Feb 2012</v>
      </c>
      <c r="B11" s="11">
        <v>169878012</v>
      </c>
      <c r="C11" s="11">
        <v>225551199.75</v>
      </c>
      <c r="D11" s="11">
        <v>150360.35</v>
      </c>
      <c r="E11" s="11" t="s">
        <v>397</v>
      </c>
      <c r="F11" s="11">
        <v>225701560.1</v>
      </c>
    </row>
    <row r="12" spans="1:6" ht="12" customHeight="1">
      <c r="A12" s="2" t="str">
        <f>"Mar "&amp;RIGHT(A6,4)</f>
        <v>Mar 2012</v>
      </c>
      <c r="B12" s="11">
        <v>181663716</v>
      </c>
      <c r="C12" s="11">
        <v>242224837.88</v>
      </c>
      <c r="D12" s="11">
        <v>29427956.13</v>
      </c>
      <c r="E12" s="11">
        <v>37714982</v>
      </c>
      <c r="F12" s="11">
        <v>309367776.01</v>
      </c>
    </row>
    <row r="13" spans="1:6" ht="12" customHeight="1">
      <c r="A13" s="2" t="str">
        <f>"Apr "&amp;RIGHT(A6,4)</f>
        <v>Apr 2012</v>
      </c>
      <c r="B13" s="11">
        <v>170502698</v>
      </c>
      <c r="C13" s="11">
        <v>226480277.58</v>
      </c>
      <c r="D13" s="11">
        <v>274424.95</v>
      </c>
      <c r="E13" s="11" t="s">
        <v>397</v>
      </c>
      <c r="F13" s="11">
        <v>226754702.53</v>
      </c>
    </row>
    <row r="14" spans="1:6" ht="12" customHeight="1">
      <c r="A14" s="2" t="str">
        <f>"May "&amp;RIGHT(A6,4)</f>
        <v>May 2012</v>
      </c>
      <c r="B14" s="11">
        <v>181253909</v>
      </c>
      <c r="C14" s="11">
        <v>239434132.95</v>
      </c>
      <c r="D14" s="11">
        <v>150.96</v>
      </c>
      <c r="E14" s="11" t="s">
        <v>397</v>
      </c>
      <c r="F14" s="11">
        <v>239434283.91</v>
      </c>
    </row>
    <row r="15" spans="1:6" ht="12" customHeight="1">
      <c r="A15" s="2" t="str">
        <f>"Jun "&amp;RIGHT(A6,4)</f>
        <v>Jun 2012</v>
      </c>
      <c r="B15" s="11">
        <v>147374893</v>
      </c>
      <c r="C15" s="11">
        <v>191685761.87</v>
      </c>
      <c r="D15" s="11">
        <v>28873124</v>
      </c>
      <c r="E15" s="11">
        <v>37033997</v>
      </c>
      <c r="F15" s="11">
        <v>257592882.87</v>
      </c>
    </row>
    <row r="16" spans="1:6" ht="12" customHeight="1">
      <c r="A16" s="2" t="str">
        <f>"Jul "&amp;RIGHT(A6,4)</f>
        <v>Jul 2012</v>
      </c>
      <c r="B16" s="11">
        <v>137434515</v>
      </c>
      <c r="C16" s="11">
        <v>183431845.26</v>
      </c>
      <c r="D16" s="11">
        <v>127085.17</v>
      </c>
      <c r="E16" s="11" t="s">
        <v>397</v>
      </c>
      <c r="F16" s="11">
        <v>183558930.43</v>
      </c>
    </row>
    <row r="17" spans="1:6" ht="12" customHeight="1">
      <c r="A17" s="2" t="str">
        <f>"Aug "&amp;RIGHT(A6,4)</f>
        <v>Aug 2012</v>
      </c>
      <c r="B17" s="11">
        <v>155926720</v>
      </c>
      <c r="C17" s="11">
        <v>207498810.08</v>
      </c>
      <c r="D17" s="11">
        <v>32787.19</v>
      </c>
      <c r="E17" s="11" t="s">
        <v>397</v>
      </c>
      <c r="F17" s="11">
        <v>207531597.27</v>
      </c>
    </row>
    <row r="18" spans="1:6" ht="12" customHeight="1">
      <c r="A18" s="2" t="str">
        <f>"Sep "&amp;RIGHT(A6,4)</f>
        <v>Sep 2012</v>
      </c>
      <c r="B18" s="11">
        <v>152320386</v>
      </c>
      <c r="C18" s="11">
        <v>208953234.4</v>
      </c>
      <c r="D18" s="11">
        <v>33582912.11</v>
      </c>
      <c r="E18" s="11">
        <v>39484217</v>
      </c>
      <c r="F18" s="11">
        <v>282020363.51</v>
      </c>
    </row>
    <row r="19" spans="1:6" ht="12" customHeight="1">
      <c r="A19" s="12" t="s">
        <v>58</v>
      </c>
      <c r="B19" s="13">
        <v>1942489218</v>
      </c>
      <c r="C19" s="13">
        <v>2585258971.64</v>
      </c>
      <c r="D19" s="13">
        <v>112518609.7</v>
      </c>
      <c r="E19" s="13">
        <v>150005999</v>
      </c>
      <c r="F19" s="13">
        <v>2847783580.34</v>
      </c>
    </row>
    <row r="20" spans="1:6" ht="12" customHeight="1">
      <c r="A20" s="14" t="s">
        <v>398</v>
      </c>
      <c r="B20" s="15">
        <v>329919596</v>
      </c>
      <c r="C20" s="15">
        <v>438995101.58</v>
      </c>
      <c r="D20" s="15">
        <v>304204.44</v>
      </c>
      <c r="E20" s="15" t="s">
        <v>397</v>
      </c>
      <c r="F20" s="15">
        <v>439299306.02</v>
      </c>
    </row>
    <row r="21" ht="12" customHeight="1">
      <c r="A21" s="3" t="str">
        <f>"FY "&amp;RIGHT(A6,4)+1</f>
        <v>FY 2013</v>
      </c>
    </row>
    <row r="22" spans="1:6" ht="12" customHeight="1">
      <c r="A22" s="2" t="str">
        <f>"Oct "&amp;RIGHT(A6,4)</f>
        <v>Oct 2012</v>
      </c>
      <c r="B22" s="11">
        <v>179971581</v>
      </c>
      <c r="C22" s="11">
        <v>248184139.88</v>
      </c>
      <c r="D22" s="11">
        <v>156579.6</v>
      </c>
      <c r="E22" s="11" t="s">
        <v>397</v>
      </c>
      <c r="F22" s="11">
        <v>248340719.48</v>
      </c>
    </row>
    <row r="23" spans="1:6" ht="12" customHeight="1">
      <c r="A23" s="2" t="str">
        <f>"Nov "&amp;RIGHT(A6,4)</f>
        <v>Nov 2012</v>
      </c>
      <c r="B23" s="11">
        <v>161163410</v>
      </c>
      <c r="C23" s="11">
        <v>225814296.96</v>
      </c>
      <c r="D23" s="11">
        <v>197142.73</v>
      </c>
      <c r="E23" s="11" t="s">
        <v>397</v>
      </c>
      <c r="F23" s="11">
        <v>226011439.69</v>
      </c>
    </row>
    <row r="24" spans="1:6" ht="12" customHeight="1">
      <c r="A24" s="2" t="str">
        <f>"Dec "&amp;RIGHT(A6,4)</f>
        <v>Dec 2012</v>
      </c>
      <c r="B24" s="11" t="s">
        <v>397</v>
      </c>
      <c r="C24" s="11" t="s">
        <v>397</v>
      </c>
      <c r="D24" s="11" t="s">
        <v>397</v>
      </c>
      <c r="E24" s="11" t="s">
        <v>397</v>
      </c>
      <c r="F24" s="11" t="s">
        <v>397</v>
      </c>
    </row>
    <row r="25" spans="1:6" ht="12" customHeight="1">
      <c r="A25" s="2" t="str">
        <f>"Jan "&amp;RIGHT(A6,4)+1</f>
        <v>Jan 2013</v>
      </c>
      <c r="B25" s="11" t="s">
        <v>397</v>
      </c>
      <c r="C25" s="11" t="s">
        <v>397</v>
      </c>
      <c r="D25" s="11" t="s">
        <v>397</v>
      </c>
      <c r="E25" s="11" t="s">
        <v>397</v>
      </c>
      <c r="F25" s="11" t="s">
        <v>397</v>
      </c>
    </row>
    <row r="26" spans="1:6" ht="12" customHeight="1">
      <c r="A26" s="2" t="str">
        <f>"Feb "&amp;RIGHT(A6,4)+1</f>
        <v>Feb 2013</v>
      </c>
      <c r="B26" s="11" t="s">
        <v>397</v>
      </c>
      <c r="C26" s="11" t="s">
        <v>397</v>
      </c>
      <c r="D26" s="11" t="s">
        <v>397</v>
      </c>
      <c r="E26" s="11" t="s">
        <v>397</v>
      </c>
      <c r="F26" s="11" t="s">
        <v>397</v>
      </c>
    </row>
    <row r="27" spans="1:6" ht="12" customHeight="1">
      <c r="A27" s="2" t="str">
        <f>"Mar "&amp;RIGHT(A6,4)+1</f>
        <v>Mar 2013</v>
      </c>
      <c r="B27" s="11" t="s">
        <v>397</v>
      </c>
      <c r="C27" s="11" t="s">
        <v>397</v>
      </c>
      <c r="D27" s="11" t="s">
        <v>397</v>
      </c>
      <c r="E27" s="11" t="s">
        <v>397</v>
      </c>
      <c r="F27" s="11" t="s">
        <v>397</v>
      </c>
    </row>
    <row r="28" spans="1:6" ht="12" customHeight="1">
      <c r="A28" s="2" t="str">
        <f>"Apr "&amp;RIGHT(A6,4)+1</f>
        <v>Apr 2013</v>
      </c>
      <c r="B28" s="11" t="s">
        <v>397</v>
      </c>
      <c r="C28" s="11" t="s">
        <v>397</v>
      </c>
      <c r="D28" s="11" t="s">
        <v>397</v>
      </c>
      <c r="E28" s="11" t="s">
        <v>397</v>
      </c>
      <c r="F28" s="11" t="s">
        <v>397</v>
      </c>
    </row>
    <row r="29" spans="1:6" ht="12" customHeight="1">
      <c r="A29" s="2" t="str">
        <f>"May "&amp;RIGHT(A6,4)+1</f>
        <v>May 2013</v>
      </c>
      <c r="B29" s="11" t="s">
        <v>397</v>
      </c>
      <c r="C29" s="11" t="s">
        <v>397</v>
      </c>
      <c r="D29" s="11" t="s">
        <v>397</v>
      </c>
      <c r="E29" s="11" t="s">
        <v>397</v>
      </c>
      <c r="F29" s="11" t="s">
        <v>397</v>
      </c>
    </row>
    <row r="30" spans="1:6" ht="12" customHeight="1">
      <c r="A30" s="2" t="str">
        <f>"Jun "&amp;RIGHT(A6,4)+1</f>
        <v>Jun 2013</v>
      </c>
      <c r="B30" s="11" t="s">
        <v>397</v>
      </c>
      <c r="C30" s="11" t="s">
        <v>397</v>
      </c>
      <c r="D30" s="11" t="s">
        <v>397</v>
      </c>
      <c r="E30" s="11" t="s">
        <v>397</v>
      </c>
      <c r="F30" s="11" t="s">
        <v>397</v>
      </c>
    </row>
    <row r="31" spans="1:6" ht="12" customHeight="1">
      <c r="A31" s="2" t="str">
        <f>"Jul "&amp;RIGHT(A6,4)+1</f>
        <v>Jul 2013</v>
      </c>
      <c r="B31" s="11" t="s">
        <v>397</v>
      </c>
      <c r="C31" s="11" t="s">
        <v>397</v>
      </c>
      <c r="D31" s="11" t="s">
        <v>397</v>
      </c>
      <c r="E31" s="11" t="s">
        <v>397</v>
      </c>
      <c r="F31" s="11" t="s">
        <v>397</v>
      </c>
    </row>
    <row r="32" spans="1:6" ht="12" customHeight="1">
      <c r="A32" s="2" t="str">
        <f>"Aug "&amp;RIGHT(A6,4)+1</f>
        <v>Aug 2013</v>
      </c>
      <c r="B32" s="11" t="s">
        <v>397</v>
      </c>
      <c r="C32" s="11" t="s">
        <v>397</v>
      </c>
      <c r="D32" s="11" t="s">
        <v>397</v>
      </c>
      <c r="E32" s="11" t="s">
        <v>397</v>
      </c>
      <c r="F32" s="11" t="s">
        <v>397</v>
      </c>
    </row>
    <row r="33" spans="1:6" ht="12" customHeight="1">
      <c r="A33" s="2" t="str">
        <f>"Sep "&amp;RIGHT(A6,4)+1</f>
        <v>Sep 2013</v>
      </c>
      <c r="B33" s="11" t="s">
        <v>397</v>
      </c>
      <c r="C33" s="11" t="s">
        <v>397</v>
      </c>
      <c r="D33" s="11" t="s">
        <v>397</v>
      </c>
      <c r="E33" s="11" t="s">
        <v>397</v>
      </c>
      <c r="F33" s="11" t="s">
        <v>397</v>
      </c>
    </row>
    <row r="34" spans="1:6" ht="12" customHeight="1">
      <c r="A34" s="12" t="s">
        <v>58</v>
      </c>
      <c r="B34" s="13">
        <v>341134991</v>
      </c>
      <c r="C34" s="13">
        <v>473998436.84</v>
      </c>
      <c r="D34" s="13">
        <v>353722.33</v>
      </c>
      <c r="E34" s="13" t="s">
        <v>397</v>
      </c>
      <c r="F34" s="13">
        <v>474352159.17</v>
      </c>
    </row>
    <row r="35" spans="1:6" ht="12" customHeight="1">
      <c r="A35" s="14" t="str">
        <f>"Total "&amp;MID(A20,7,LEN(A20)-13)&amp;" Months"</f>
        <v>Total 2 Months</v>
      </c>
      <c r="B35" s="15">
        <v>341134991</v>
      </c>
      <c r="C35" s="15">
        <v>473998436.84</v>
      </c>
      <c r="D35" s="15">
        <v>353722.33</v>
      </c>
      <c r="E35" s="15" t="s">
        <v>397</v>
      </c>
      <c r="F35" s="15">
        <v>474352159.17</v>
      </c>
    </row>
    <row r="36" spans="1:6" ht="12" customHeight="1">
      <c r="A36" s="36"/>
      <c r="B36" s="36"/>
      <c r="C36" s="36"/>
      <c r="D36" s="36"/>
      <c r="E36" s="36"/>
      <c r="F36" s="36"/>
    </row>
    <row r="37" spans="1:6" ht="69.75" customHeight="1">
      <c r="A37" s="55" t="s">
        <v>137</v>
      </c>
      <c r="B37" s="55"/>
      <c r="C37" s="55"/>
      <c r="D37" s="55"/>
      <c r="E37" s="55"/>
      <c r="F37" s="55"/>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236</v>
      </c>
      <c r="B2" s="46"/>
      <c r="C2" s="46"/>
      <c r="D2" s="46"/>
      <c r="E2" s="46"/>
      <c r="F2" s="46"/>
      <c r="G2" s="46"/>
      <c r="H2" s="46"/>
      <c r="I2" s="1"/>
    </row>
    <row r="3" spans="1:9" ht="24" customHeight="1">
      <c r="A3" s="48" t="s">
        <v>53</v>
      </c>
      <c r="B3" s="40" t="s">
        <v>129</v>
      </c>
      <c r="C3" s="40" t="s">
        <v>130</v>
      </c>
      <c r="D3" s="40" t="s">
        <v>131</v>
      </c>
      <c r="E3" s="50" t="s">
        <v>138</v>
      </c>
      <c r="F3" s="56"/>
      <c r="G3" s="56"/>
      <c r="H3" s="56"/>
      <c r="I3" s="56"/>
    </row>
    <row r="4" spans="1:9" ht="24" customHeight="1">
      <c r="A4" s="49"/>
      <c r="B4" s="41"/>
      <c r="C4" s="41"/>
      <c r="D4" s="41"/>
      <c r="E4" s="10" t="s">
        <v>112</v>
      </c>
      <c r="F4" s="10" t="s">
        <v>113</v>
      </c>
      <c r="G4" s="10" t="s">
        <v>114</v>
      </c>
      <c r="H4" s="10" t="s">
        <v>115</v>
      </c>
      <c r="I4" s="9" t="s">
        <v>58</v>
      </c>
    </row>
    <row r="5" spans="1:9" ht="12" customHeight="1">
      <c r="A5" s="1"/>
      <c r="B5" s="36" t="str">
        <f>REPT("-",89)&amp;" Number "&amp;REPT("-",89)</f>
        <v>----------------------------------------------------------------------------------------- Number -----------------------------------------------------------------------------------------</v>
      </c>
      <c r="C5" s="36"/>
      <c r="D5" s="36"/>
      <c r="E5" s="36"/>
      <c r="F5" s="36"/>
      <c r="G5" s="36"/>
      <c r="H5" s="36"/>
      <c r="I5" s="36"/>
    </row>
    <row r="6" ht="12" customHeight="1">
      <c r="A6" s="3" t="s">
        <v>396</v>
      </c>
    </row>
    <row r="7" spans="1:9" ht="12" customHeight="1">
      <c r="A7" s="2" t="str">
        <f>"Oct "&amp;RIGHT(A6,4)-1</f>
        <v>Oct 2011</v>
      </c>
      <c r="B7" s="11" t="s">
        <v>397</v>
      </c>
      <c r="C7" s="11" t="s">
        <v>397</v>
      </c>
      <c r="D7" s="11" t="s">
        <v>397</v>
      </c>
      <c r="E7" s="11">
        <v>77832</v>
      </c>
      <c r="F7" s="11">
        <v>106485</v>
      </c>
      <c r="G7" s="11">
        <v>5800</v>
      </c>
      <c r="H7" s="11">
        <v>363934</v>
      </c>
      <c r="I7" s="11">
        <v>554051</v>
      </c>
    </row>
    <row r="8" spans="1:9" ht="12" customHeight="1">
      <c r="A8" s="2" t="str">
        <f>"Nov "&amp;RIGHT(A6,4)-1</f>
        <v>Nov 2011</v>
      </c>
      <c r="B8" s="11" t="s">
        <v>397</v>
      </c>
      <c r="C8" s="11" t="s">
        <v>397</v>
      </c>
      <c r="D8" s="11" t="s">
        <v>397</v>
      </c>
      <c r="E8" s="11">
        <v>11743</v>
      </c>
      <c r="F8" s="11">
        <v>14552</v>
      </c>
      <c r="G8" s="11">
        <v>2322</v>
      </c>
      <c r="H8" s="11">
        <v>319207</v>
      </c>
      <c r="I8" s="11">
        <v>347824</v>
      </c>
    </row>
    <row r="9" spans="1:9" ht="12" customHeight="1">
      <c r="A9" s="2" t="str">
        <f>"Dec "&amp;RIGHT(A6,4)-1</f>
        <v>Dec 2011</v>
      </c>
      <c r="B9" s="11" t="s">
        <v>397</v>
      </c>
      <c r="C9" s="11" t="s">
        <v>397</v>
      </c>
      <c r="D9" s="11" t="s">
        <v>397</v>
      </c>
      <c r="E9" s="11">
        <v>11554</v>
      </c>
      <c r="F9" s="11">
        <v>15633</v>
      </c>
      <c r="G9" s="11">
        <v>564</v>
      </c>
      <c r="H9" s="11">
        <v>248408</v>
      </c>
      <c r="I9" s="11">
        <v>276159</v>
      </c>
    </row>
    <row r="10" spans="1:9" ht="12" customHeight="1">
      <c r="A10" s="2" t="str">
        <f>"Jan "&amp;RIGHT(A6,4)</f>
        <v>Jan 2012</v>
      </c>
      <c r="B10" s="11" t="s">
        <v>397</v>
      </c>
      <c r="C10" s="11" t="s">
        <v>397</v>
      </c>
      <c r="D10" s="11" t="s">
        <v>397</v>
      </c>
      <c r="E10" s="11">
        <v>9800</v>
      </c>
      <c r="F10" s="11">
        <v>12670</v>
      </c>
      <c r="G10" s="11">
        <v>0</v>
      </c>
      <c r="H10" s="11">
        <v>333879</v>
      </c>
      <c r="I10" s="11">
        <v>356349</v>
      </c>
    </row>
    <row r="11" spans="1:9" ht="12" customHeight="1">
      <c r="A11" s="2" t="str">
        <f>"Feb "&amp;RIGHT(A6,4)</f>
        <v>Feb 2012</v>
      </c>
      <c r="B11" s="11" t="s">
        <v>397</v>
      </c>
      <c r="C11" s="11" t="s">
        <v>397</v>
      </c>
      <c r="D11" s="11" t="s">
        <v>397</v>
      </c>
      <c r="E11" s="11">
        <v>4436</v>
      </c>
      <c r="F11" s="11">
        <v>5223</v>
      </c>
      <c r="G11" s="11">
        <v>0</v>
      </c>
      <c r="H11" s="11">
        <v>356162</v>
      </c>
      <c r="I11" s="11">
        <v>365821</v>
      </c>
    </row>
    <row r="12" spans="1:9" ht="12" customHeight="1">
      <c r="A12" s="2" t="str">
        <f>"Mar "&amp;RIGHT(A6,4)</f>
        <v>Mar 2012</v>
      </c>
      <c r="B12" s="11" t="s">
        <v>397</v>
      </c>
      <c r="C12" s="11" t="s">
        <v>397</v>
      </c>
      <c r="D12" s="11" t="s">
        <v>397</v>
      </c>
      <c r="E12" s="11">
        <v>23657</v>
      </c>
      <c r="F12" s="11">
        <v>35046</v>
      </c>
      <c r="G12" s="11">
        <v>482</v>
      </c>
      <c r="H12" s="11">
        <v>375891</v>
      </c>
      <c r="I12" s="11">
        <v>435076</v>
      </c>
    </row>
    <row r="13" spans="1:9" ht="12" customHeight="1">
      <c r="A13" s="2" t="str">
        <f>"Apr "&amp;RIGHT(A6,4)</f>
        <v>Apr 2012</v>
      </c>
      <c r="B13" s="11" t="s">
        <v>397</v>
      </c>
      <c r="C13" s="11" t="s">
        <v>397</v>
      </c>
      <c r="D13" s="11" t="s">
        <v>397</v>
      </c>
      <c r="E13" s="11">
        <v>6498</v>
      </c>
      <c r="F13" s="11">
        <v>12919</v>
      </c>
      <c r="G13" s="11">
        <v>785</v>
      </c>
      <c r="H13" s="11">
        <v>305481</v>
      </c>
      <c r="I13" s="11">
        <v>325683</v>
      </c>
    </row>
    <row r="14" spans="1:9" ht="12" customHeight="1">
      <c r="A14" s="2" t="str">
        <f>"May "&amp;RIGHT(A6,4)</f>
        <v>May 2012</v>
      </c>
      <c r="B14" s="11" t="s">
        <v>397</v>
      </c>
      <c r="C14" s="11" t="s">
        <v>397</v>
      </c>
      <c r="D14" s="11" t="s">
        <v>397</v>
      </c>
      <c r="E14" s="11">
        <v>266501</v>
      </c>
      <c r="F14" s="11">
        <v>505198</v>
      </c>
      <c r="G14" s="11">
        <v>32373</v>
      </c>
      <c r="H14" s="11">
        <v>389300</v>
      </c>
      <c r="I14" s="11">
        <v>1193372</v>
      </c>
    </row>
    <row r="15" spans="1:9" ht="12" customHeight="1">
      <c r="A15" s="2" t="str">
        <f>"Jun "&amp;RIGHT(A6,4)</f>
        <v>Jun 2012</v>
      </c>
      <c r="B15" s="11" t="s">
        <v>397</v>
      </c>
      <c r="C15" s="11" t="s">
        <v>397</v>
      </c>
      <c r="D15" s="11" t="s">
        <v>397</v>
      </c>
      <c r="E15" s="11">
        <v>13569717</v>
      </c>
      <c r="F15" s="11">
        <v>30184267</v>
      </c>
      <c r="G15" s="11">
        <v>948015</v>
      </c>
      <c r="H15" s="11">
        <v>4590541</v>
      </c>
      <c r="I15" s="11">
        <v>49292540</v>
      </c>
    </row>
    <row r="16" spans="1:9" ht="12" customHeight="1">
      <c r="A16" s="2" t="str">
        <f>"Jul "&amp;RIGHT(A6,4)</f>
        <v>Jul 2012</v>
      </c>
      <c r="B16" s="11">
        <v>4874</v>
      </c>
      <c r="C16" s="11">
        <v>38832</v>
      </c>
      <c r="D16" s="11">
        <v>2335759</v>
      </c>
      <c r="E16" s="11">
        <v>17351275</v>
      </c>
      <c r="F16" s="11">
        <v>38609711</v>
      </c>
      <c r="G16" s="11">
        <v>2456718</v>
      </c>
      <c r="H16" s="11">
        <v>6759848</v>
      </c>
      <c r="I16" s="11">
        <v>65177552</v>
      </c>
    </row>
    <row r="17" spans="1:9" ht="12" customHeight="1">
      <c r="A17" s="2" t="str">
        <f>"Aug "&amp;RIGHT(A6,4)</f>
        <v>Aug 2012</v>
      </c>
      <c r="B17" s="11" t="s">
        <v>397</v>
      </c>
      <c r="C17" s="11" t="s">
        <v>397</v>
      </c>
      <c r="D17" s="11" t="s">
        <v>397</v>
      </c>
      <c r="E17" s="11">
        <v>6115239</v>
      </c>
      <c r="F17" s="11">
        <v>13508375</v>
      </c>
      <c r="G17" s="11">
        <v>1469014</v>
      </c>
      <c r="H17" s="11">
        <v>2849841</v>
      </c>
      <c r="I17" s="11">
        <v>23942469</v>
      </c>
    </row>
    <row r="18" spans="1:9" ht="12" customHeight="1">
      <c r="A18" s="2" t="str">
        <f>"Sep "&amp;RIGHT(A6,4)</f>
        <v>Sep 2012</v>
      </c>
      <c r="B18" s="11" t="s">
        <v>397</v>
      </c>
      <c r="C18" s="11" t="s">
        <v>397</v>
      </c>
      <c r="D18" s="11" t="s">
        <v>397</v>
      </c>
      <c r="E18" s="11">
        <v>67723</v>
      </c>
      <c r="F18" s="11">
        <v>93667</v>
      </c>
      <c r="G18" s="11">
        <v>29511</v>
      </c>
      <c r="H18" s="11">
        <v>365922</v>
      </c>
      <c r="I18" s="11">
        <v>556823</v>
      </c>
    </row>
    <row r="19" spans="1:9" ht="12" customHeight="1">
      <c r="A19" s="12" t="s">
        <v>58</v>
      </c>
      <c r="B19" s="13">
        <v>4874</v>
      </c>
      <c r="C19" s="13">
        <v>38832</v>
      </c>
      <c r="D19" s="13">
        <v>2335759</v>
      </c>
      <c r="E19" s="13">
        <v>37515975</v>
      </c>
      <c r="F19" s="13">
        <v>83103746</v>
      </c>
      <c r="G19" s="13">
        <v>4945584</v>
      </c>
      <c r="H19" s="13">
        <v>17258414</v>
      </c>
      <c r="I19" s="13">
        <v>142823719</v>
      </c>
    </row>
    <row r="20" spans="1:9" ht="12" customHeight="1">
      <c r="A20" s="14" t="s">
        <v>398</v>
      </c>
      <c r="B20" s="15" t="s">
        <v>397</v>
      </c>
      <c r="C20" s="15" t="s">
        <v>397</v>
      </c>
      <c r="D20" s="15" t="s">
        <v>397</v>
      </c>
      <c r="E20" s="15">
        <v>89575</v>
      </c>
      <c r="F20" s="15">
        <v>121037</v>
      </c>
      <c r="G20" s="15">
        <v>8122</v>
      </c>
      <c r="H20" s="15">
        <v>683141</v>
      </c>
      <c r="I20" s="15">
        <v>901875</v>
      </c>
    </row>
    <row r="21" ht="12" customHeight="1">
      <c r="A21" s="3" t="str">
        <f>"FY "&amp;RIGHT(A6,4)+1</f>
        <v>FY 2013</v>
      </c>
    </row>
    <row r="22" spans="1:9" ht="12" customHeight="1">
      <c r="A22" s="2" t="str">
        <f>"Oct "&amp;RIGHT(A6,4)</f>
        <v>Oct 2012</v>
      </c>
      <c r="B22" s="11" t="s">
        <v>397</v>
      </c>
      <c r="C22" s="11" t="s">
        <v>397</v>
      </c>
      <c r="D22" s="11" t="s">
        <v>397</v>
      </c>
      <c r="E22" s="11">
        <v>25782</v>
      </c>
      <c r="F22" s="11">
        <v>34540</v>
      </c>
      <c r="G22" s="11">
        <v>7125</v>
      </c>
      <c r="H22" s="11">
        <v>467739</v>
      </c>
      <c r="I22" s="11">
        <v>535186</v>
      </c>
    </row>
    <row r="23" spans="1:9" ht="12" customHeight="1">
      <c r="A23" s="2" t="str">
        <f>"Nov "&amp;RIGHT(A6,4)</f>
        <v>Nov 2012</v>
      </c>
      <c r="B23" s="11" t="s">
        <v>397</v>
      </c>
      <c r="C23" s="11" t="s">
        <v>397</v>
      </c>
      <c r="D23" s="11" t="s">
        <v>397</v>
      </c>
      <c r="E23" s="11">
        <v>11638</v>
      </c>
      <c r="F23" s="11">
        <v>14356</v>
      </c>
      <c r="G23" s="11">
        <v>2928</v>
      </c>
      <c r="H23" s="11">
        <v>315338</v>
      </c>
      <c r="I23" s="11">
        <v>344260</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t="s">
        <v>397</v>
      </c>
      <c r="C34" s="13" t="s">
        <v>397</v>
      </c>
      <c r="D34" s="13" t="s">
        <v>397</v>
      </c>
      <c r="E34" s="13">
        <v>37420</v>
      </c>
      <c r="F34" s="13">
        <v>48896</v>
      </c>
      <c r="G34" s="13">
        <v>10053</v>
      </c>
      <c r="H34" s="13">
        <v>783077</v>
      </c>
      <c r="I34" s="13">
        <v>879446</v>
      </c>
    </row>
    <row r="35" spans="1:9" ht="12" customHeight="1">
      <c r="A35" s="14" t="str">
        <f>"Total "&amp;MID(A20,7,LEN(A20)-13)&amp;" Months"</f>
        <v>Total 2 Months</v>
      </c>
      <c r="B35" s="15" t="s">
        <v>397</v>
      </c>
      <c r="C35" s="15" t="s">
        <v>397</v>
      </c>
      <c r="D35" s="15" t="s">
        <v>397</v>
      </c>
      <c r="E35" s="15">
        <v>37420</v>
      </c>
      <c r="F35" s="15">
        <v>48896</v>
      </c>
      <c r="G35" s="15">
        <v>10053</v>
      </c>
      <c r="H35" s="15">
        <v>783077</v>
      </c>
      <c r="I35" s="15">
        <v>879446</v>
      </c>
    </row>
    <row r="36" spans="1:8" ht="12" customHeight="1">
      <c r="A36" s="36"/>
      <c r="B36" s="36"/>
      <c r="C36" s="36"/>
      <c r="D36" s="36"/>
      <c r="E36" s="36"/>
      <c r="F36" s="36"/>
      <c r="G36" s="36"/>
      <c r="H36" s="36"/>
    </row>
    <row r="37" spans="1:9" ht="69.75" customHeight="1">
      <c r="A37" s="55" t="s">
        <v>281</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E1"/>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44" t="s">
        <v>395</v>
      </c>
      <c r="B1" s="44"/>
      <c r="C1" s="44"/>
      <c r="D1" s="44"/>
      <c r="E1" s="44"/>
      <c r="F1" s="66">
        <v>41313</v>
      </c>
    </row>
    <row r="2" spans="1:6" ht="12" customHeight="1">
      <c r="A2" s="46" t="s">
        <v>139</v>
      </c>
      <c r="B2" s="46"/>
      <c r="C2" s="46"/>
      <c r="D2" s="46"/>
      <c r="E2" s="46"/>
      <c r="F2" s="1"/>
    </row>
    <row r="3" spans="1:6" ht="24" customHeight="1">
      <c r="A3" s="48" t="s">
        <v>53</v>
      </c>
      <c r="B3" s="40" t="s">
        <v>237</v>
      </c>
      <c r="C3" s="40" t="s">
        <v>337</v>
      </c>
      <c r="D3" s="40" t="s">
        <v>238</v>
      </c>
      <c r="E3" s="40" t="s">
        <v>239</v>
      </c>
      <c r="F3" s="42" t="s">
        <v>240</v>
      </c>
    </row>
    <row r="4" spans="1:6" ht="24" customHeight="1">
      <c r="A4" s="49"/>
      <c r="B4" s="41"/>
      <c r="C4" s="41"/>
      <c r="D4" s="41"/>
      <c r="E4" s="41"/>
      <c r="F4" s="43"/>
    </row>
    <row r="5" spans="1:6" ht="12" customHeight="1">
      <c r="A5" s="1"/>
      <c r="B5" s="36" t="str">
        <f>REPT("-",55)&amp;" Dollars "&amp;REPT("-",60)</f>
        <v>------------------------------------------------------- Dollars ------------------------------------------------------------</v>
      </c>
      <c r="C5" s="36"/>
      <c r="D5" s="36"/>
      <c r="E5" s="36"/>
      <c r="F5" s="36"/>
    </row>
    <row r="6" ht="12" customHeight="1">
      <c r="A6" s="3" t="s">
        <v>396</v>
      </c>
    </row>
    <row r="7" spans="1:6" ht="12" customHeight="1">
      <c r="A7" s="2" t="str">
        <f>"Oct "&amp;RIGHT(A6,4)-1</f>
        <v>Oct 2011</v>
      </c>
      <c r="B7" s="11">
        <v>718816.48</v>
      </c>
      <c r="C7" s="11">
        <v>49576.65</v>
      </c>
      <c r="D7" s="11" t="s">
        <v>397</v>
      </c>
      <c r="E7" s="11" t="s">
        <v>397</v>
      </c>
      <c r="F7" s="11">
        <v>768393.13</v>
      </c>
    </row>
    <row r="8" spans="1:6" ht="12" customHeight="1">
      <c r="A8" s="2" t="str">
        <f>"Nov "&amp;RIGHT(A6,4)-1</f>
        <v>Nov 2011</v>
      </c>
      <c r="B8" s="11">
        <v>290617.88</v>
      </c>
      <c r="C8" s="11">
        <v>21368.16</v>
      </c>
      <c r="D8" s="11" t="s">
        <v>397</v>
      </c>
      <c r="E8" s="11" t="s">
        <v>397</v>
      </c>
      <c r="F8" s="11">
        <v>311986.04</v>
      </c>
    </row>
    <row r="9" spans="1:6" ht="12" customHeight="1">
      <c r="A9" s="2" t="str">
        <f>"Dec "&amp;RIGHT(A6,4)-1</f>
        <v>Dec 2011</v>
      </c>
      <c r="B9" s="11">
        <v>239425.92</v>
      </c>
      <c r="C9" s="11">
        <v>52651.45</v>
      </c>
      <c r="D9" s="11">
        <v>130716</v>
      </c>
      <c r="E9" s="11">
        <v>1505576</v>
      </c>
      <c r="F9" s="11">
        <v>1928369.37</v>
      </c>
    </row>
    <row r="10" spans="1:6" ht="12" customHeight="1">
      <c r="A10" s="2" t="str">
        <f>"Jan "&amp;RIGHT(A6,4)</f>
        <v>Jan 2012</v>
      </c>
      <c r="B10" s="11">
        <v>293072.29</v>
      </c>
      <c r="C10" s="11">
        <v>6841.42</v>
      </c>
      <c r="D10" s="11" t="s">
        <v>397</v>
      </c>
      <c r="E10" s="11" t="s">
        <v>397</v>
      </c>
      <c r="F10" s="11">
        <v>299913.71</v>
      </c>
    </row>
    <row r="11" spans="1:6" ht="12" customHeight="1">
      <c r="A11" s="2" t="str">
        <f>"Feb "&amp;RIGHT(A6,4)</f>
        <v>Feb 2012</v>
      </c>
      <c r="B11" s="11">
        <v>276664.76</v>
      </c>
      <c r="C11" s="11">
        <v>40604.36</v>
      </c>
      <c r="D11" s="11" t="s">
        <v>397</v>
      </c>
      <c r="E11" s="11" t="s">
        <v>397</v>
      </c>
      <c r="F11" s="11">
        <v>317269.12</v>
      </c>
    </row>
    <row r="12" spans="1:6" ht="12" customHeight="1">
      <c r="A12" s="2" t="str">
        <f>"Mar "&amp;RIGHT(A6,4)</f>
        <v>Mar 2012</v>
      </c>
      <c r="B12" s="11">
        <v>417234.61</v>
      </c>
      <c r="C12" s="11">
        <v>6638.84</v>
      </c>
      <c r="D12" s="11">
        <v>145503</v>
      </c>
      <c r="E12" s="11">
        <v>1682451</v>
      </c>
      <c r="F12" s="11">
        <v>2251827.45</v>
      </c>
    </row>
    <row r="13" spans="1:6" ht="12" customHeight="1">
      <c r="A13" s="2" t="str">
        <f>"Apr "&amp;RIGHT(A6,4)</f>
        <v>Apr 2012</v>
      </c>
      <c r="B13" s="11">
        <v>270262.23</v>
      </c>
      <c r="C13" s="11">
        <v>98006.23</v>
      </c>
      <c r="D13" s="11" t="s">
        <v>397</v>
      </c>
      <c r="E13" s="11" t="s">
        <v>397</v>
      </c>
      <c r="F13" s="11">
        <v>368268.46</v>
      </c>
    </row>
    <row r="14" spans="1:6" ht="12" customHeight="1">
      <c r="A14" s="2" t="str">
        <f>"May "&amp;RIGHT(A6,4)</f>
        <v>May 2012</v>
      </c>
      <c r="B14" s="11">
        <v>2419642.74</v>
      </c>
      <c r="C14" s="11">
        <v>18039.3</v>
      </c>
      <c r="D14" s="11" t="s">
        <v>397</v>
      </c>
      <c r="E14" s="11" t="s">
        <v>397</v>
      </c>
      <c r="F14" s="11">
        <v>2437682.04</v>
      </c>
    </row>
    <row r="15" spans="1:6" ht="12" customHeight="1">
      <c r="A15" s="2" t="str">
        <f>"Jun "&amp;RIGHT(A6,4)</f>
        <v>Jun 2012</v>
      </c>
      <c r="B15" s="11">
        <v>122629335.51</v>
      </c>
      <c r="C15" s="11">
        <v>46284.8</v>
      </c>
      <c r="D15" s="11">
        <v>6136275</v>
      </c>
      <c r="E15" s="11">
        <v>3819025</v>
      </c>
      <c r="F15" s="11">
        <v>132630920.31</v>
      </c>
    </row>
    <row r="16" spans="1:6" ht="12" customHeight="1">
      <c r="A16" s="2" t="str">
        <f>"Jul "&amp;RIGHT(A6,4)</f>
        <v>Jul 2012</v>
      </c>
      <c r="B16" s="11">
        <v>161197109.69</v>
      </c>
      <c r="C16" s="11">
        <v>37970.97</v>
      </c>
      <c r="D16" s="11" t="s">
        <v>397</v>
      </c>
      <c r="E16" s="11" t="s">
        <v>397</v>
      </c>
      <c r="F16" s="11">
        <v>161235080.66</v>
      </c>
    </row>
    <row r="17" spans="1:6" ht="12" customHeight="1">
      <c r="A17" s="2" t="str">
        <f>"Aug "&amp;RIGHT(A6,4)</f>
        <v>Aug 2012</v>
      </c>
      <c r="B17" s="11">
        <v>58688202.9</v>
      </c>
      <c r="C17" s="11">
        <v>314328.53</v>
      </c>
      <c r="D17" s="11" t="s">
        <v>397</v>
      </c>
      <c r="E17" s="11" t="s">
        <v>397</v>
      </c>
      <c r="F17" s="11">
        <v>59002531.43</v>
      </c>
    </row>
    <row r="18" spans="1:6" ht="12" customHeight="1">
      <c r="A18" s="2" t="str">
        <f>"Sep "&amp;RIGHT(A6,4)</f>
        <v>Sep 2012</v>
      </c>
      <c r="B18" s="11">
        <v>756509.6</v>
      </c>
      <c r="C18" s="11">
        <v>144610.92</v>
      </c>
      <c r="D18" s="11">
        <v>28215013</v>
      </c>
      <c r="E18" s="11">
        <v>4008203</v>
      </c>
      <c r="F18" s="11">
        <v>33124336.52</v>
      </c>
    </row>
    <row r="19" spans="1:6" ht="12" customHeight="1">
      <c r="A19" s="12" t="s">
        <v>58</v>
      </c>
      <c r="B19" s="13">
        <v>348196894.61</v>
      </c>
      <c r="C19" s="13">
        <v>836921.63</v>
      </c>
      <c r="D19" s="13">
        <v>34627507</v>
      </c>
      <c r="E19" s="13">
        <v>11015255</v>
      </c>
      <c r="F19" s="13">
        <v>394676578.24</v>
      </c>
    </row>
    <row r="20" spans="1:6" ht="12" customHeight="1">
      <c r="A20" s="14" t="s">
        <v>398</v>
      </c>
      <c r="B20" s="15">
        <v>1009434.36</v>
      </c>
      <c r="C20" s="15">
        <v>70944.81</v>
      </c>
      <c r="D20" s="15" t="s">
        <v>397</v>
      </c>
      <c r="E20" s="15" t="s">
        <v>397</v>
      </c>
      <c r="F20" s="15">
        <v>1080379.17</v>
      </c>
    </row>
    <row r="21" ht="12" customHeight="1">
      <c r="A21" s="3" t="str">
        <f>"FY "&amp;RIGHT(A6,4)+1</f>
        <v>FY 2013</v>
      </c>
    </row>
    <row r="22" spans="1:6" ht="12" customHeight="1">
      <c r="A22" s="2" t="str">
        <f>"Oct "&amp;RIGHT(A6,4)</f>
        <v>Oct 2012</v>
      </c>
      <c r="B22" s="11">
        <v>504965.91</v>
      </c>
      <c r="C22" s="11">
        <v>50566.52</v>
      </c>
      <c r="D22" s="11" t="s">
        <v>397</v>
      </c>
      <c r="E22" s="11" t="s">
        <v>397</v>
      </c>
      <c r="F22" s="11">
        <v>555532.43</v>
      </c>
    </row>
    <row r="23" spans="1:6" ht="12" customHeight="1">
      <c r="A23" s="2" t="str">
        <f>"Nov "&amp;RIGHT(A6,4)</f>
        <v>Nov 2012</v>
      </c>
      <c r="B23" s="11">
        <v>297261.9</v>
      </c>
      <c r="C23" s="11" t="s">
        <v>397</v>
      </c>
      <c r="D23" s="11" t="s">
        <v>397</v>
      </c>
      <c r="E23" s="11" t="s">
        <v>397</v>
      </c>
      <c r="F23" s="11">
        <v>297261.9</v>
      </c>
    </row>
    <row r="24" spans="1:6" ht="12" customHeight="1">
      <c r="A24" s="2" t="str">
        <f>"Dec "&amp;RIGHT(A6,4)</f>
        <v>Dec 2012</v>
      </c>
      <c r="B24" s="11" t="s">
        <v>397</v>
      </c>
      <c r="C24" s="11" t="s">
        <v>397</v>
      </c>
      <c r="D24" s="11" t="s">
        <v>397</v>
      </c>
      <c r="E24" s="11" t="s">
        <v>397</v>
      </c>
      <c r="F24" s="11" t="s">
        <v>397</v>
      </c>
    </row>
    <row r="25" spans="1:6" ht="12" customHeight="1">
      <c r="A25" s="2" t="str">
        <f>"Jan "&amp;RIGHT(A6,4)+1</f>
        <v>Jan 2013</v>
      </c>
      <c r="B25" s="11" t="s">
        <v>397</v>
      </c>
      <c r="C25" s="11" t="s">
        <v>397</v>
      </c>
      <c r="D25" s="11" t="s">
        <v>397</v>
      </c>
      <c r="E25" s="11" t="s">
        <v>397</v>
      </c>
      <c r="F25" s="11" t="s">
        <v>397</v>
      </c>
    </row>
    <row r="26" spans="1:6" ht="12" customHeight="1">
      <c r="A26" s="2" t="str">
        <f>"Feb "&amp;RIGHT(A6,4)+1</f>
        <v>Feb 2013</v>
      </c>
      <c r="B26" s="11" t="s">
        <v>397</v>
      </c>
      <c r="C26" s="11" t="s">
        <v>397</v>
      </c>
      <c r="D26" s="11" t="s">
        <v>397</v>
      </c>
      <c r="E26" s="11" t="s">
        <v>397</v>
      </c>
      <c r="F26" s="11" t="s">
        <v>397</v>
      </c>
    </row>
    <row r="27" spans="1:6" ht="12" customHeight="1">
      <c r="A27" s="2" t="str">
        <f>"Mar "&amp;RIGHT(A6,4)+1</f>
        <v>Mar 2013</v>
      </c>
      <c r="B27" s="11" t="s">
        <v>397</v>
      </c>
      <c r="C27" s="11" t="s">
        <v>397</v>
      </c>
      <c r="D27" s="11" t="s">
        <v>397</v>
      </c>
      <c r="E27" s="11" t="s">
        <v>397</v>
      </c>
      <c r="F27" s="11" t="s">
        <v>397</v>
      </c>
    </row>
    <row r="28" spans="1:6" ht="12" customHeight="1">
      <c r="A28" s="2" t="str">
        <f>"Apr "&amp;RIGHT(A6,4)+1</f>
        <v>Apr 2013</v>
      </c>
      <c r="B28" s="11" t="s">
        <v>397</v>
      </c>
      <c r="C28" s="11" t="s">
        <v>397</v>
      </c>
      <c r="D28" s="11" t="s">
        <v>397</v>
      </c>
      <c r="E28" s="11" t="s">
        <v>397</v>
      </c>
      <c r="F28" s="11" t="s">
        <v>397</v>
      </c>
    </row>
    <row r="29" spans="1:6" ht="12" customHeight="1">
      <c r="A29" s="2" t="str">
        <f>"May "&amp;RIGHT(A6,4)+1</f>
        <v>May 2013</v>
      </c>
      <c r="B29" s="11" t="s">
        <v>397</v>
      </c>
      <c r="C29" s="11" t="s">
        <v>397</v>
      </c>
      <c r="D29" s="11" t="s">
        <v>397</v>
      </c>
      <c r="E29" s="11" t="s">
        <v>397</v>
      </c>
      <c r="F29" s="11" t="s">
        <v>397</v>
      </c>
    </row>
    <row r="30" spans="1:6" ht="12" customHeight="1">
      <c r="A30" s="2" t="str">
        <f>"Jun "&amp;RIGHT(A6,4)+1</f>
        <v>Jun 2013</v>
      </c>
      <c r="B30" s="11" t="s">
        <v>397</v>
      </c>
      <c r="C30" s="11" t="s">
        <v>397</v>
      </c>
      <c r="D30" s="11" t="s">
        <v>397</v>
      </c>
      <c r="E30" s="11" t="s">
        <v>397</v>
      </c>
      <c r="F30" s="11" t="s">
        <v>397</v>
      </c>
    </row>
    <row r="31" spans="1:6" ht="12" customHeight="1">
      <c r="A31" s="2" t="str">
        <f>"Jul "&amp;RIGHT(A6,4)+1</f>
        <v>Jul 2013</v>
      </c>
      <c r="B31" s="11" t="s">
        <v>397</v>
      </c>
      <c r="C31" s="11" t="s">
        <v>397</v>
      </c>
      <c r="D31" s="11" t="s">
        <v>397</v>
      </c>
      <c r="E31" s="11" t="s">
        <v>397</v>
      </c>
      <c r="F31" s="11" t="s">
        <v>397</v>
      </c>
    </row>
    <row r="32" spans="1:6" ht="12" customHeight="1">
      <c r="A32" s="2" t="str">
        <f>"Aug "&amp;RIGHT(A6,4)+1</f>
        <v>Aug 2013</v>
      </c>
      <c r="B32" s="11" t="s">
        <v>397</v>
      </c>
      <c r="C32" s="11" t="s">
        <v>397</v>
      </c>
      <c r="D32" s="11" t="s">
        <v>397</v>
      </c>
      <c r="E32" s="11" t="s">
        <v>397</v>
      </c>
      <c r="F32" s="11" t="s">
        <v>397</v>
      </c>
    </row>
    <row r="33" spans="1:6" ht="12" customHeight="1">
      <c r="A33" s="2" t="str">
        <f>"Sep "&amp;RIGHT(A6,4)+1</f>
        <v>Sep 2013</v>
      </c>
      <c r="B33" s="11" t="s">
        <v>397</v>
      </c>
      <c r="C33" s="11" t="s">
        <v>397</v>
      </c>
      <c r="D33" s="11" t="s">
        <v>397</v>
      </c>
      <c r="E33" s="11" t="s">
        <v>397</v>
      </c>
      <c r="F33" s="11" t="s">
        <v>397</v>
      </c>
    </row>
    <row r="34" spans="1:6" ht="12" customHeight="1">
      <c r="A34" s="12" t="s">
        <v>58</v>
      </c>
      <c r="B34" s="13">
        <v>802227.81</v>
      </c>
      <c r="C34" s="13">
        <v>50566.52</v>
      </c>
      <c r="D34" s="13" t="s">
        <v>397</v>
      </c>
      <c r="E34" s="13" t="s">
        <v>397</v>
      </c>
      <c r="F34" s="13">
        <v>852794.33</v>
      </c>
    </row>
    <row r="35" spans="1:6" ht="12" customHeight="1">
      <c r="A35" s="14" t="str">
        <f>"Total "&amp;MID(A20,7,LEN(A20)-13)&amp;" Months"</f>
        <v>Total 2 Months</v>
      </c>
      <c r="B35" s="15">
        <v>802227.81</v>
      </c>
      <c r="C35" s="15">
        <v>50566.52</v>
      </c>
      <c r="D35" s="15" t="s">
        <v>397</v>
      </c>
      <c r="E35" s="15" t="s">
        <v>397</v>
      </c>
      <c r="F35" s="15">
        <v>852794.33</v>
      </c>
    </row>
    <row r="36" spans="1:5" ht="12" customHeight="1">
      <c r="A36" s="36"/>
      <c r="B36" s="36"/>
      <c r="C36" s="36"/>
      <c r="D36" s="36"/>
      <c r="E36" s="36"/>
    </row>
    <row r="37" spans="1:6" ht="84.75" customHeight="1">
      <c r="A37" s="55" t="s">
        <v>370</v>
      </c>
      <c r="B37" s="55"/>
      <c r="C37" s="55"/>
      <c r="D37" s="55"/>
      <c r="E37" s="55"/>
      <c r="F37" s="55"/>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D4"/>
    <mergeCell ref="E3:E4"/>
    <mergeCell ref="F3:F4"/>
    <mergeCell ref="B5:F5"/>
    <mergeCell ref="A36:E36"/>
    <mergeCell ref="A37:F37"/>
    <mergeCell ref="A1:E1"/>
    <mergeCell ref="A2:E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140</v>
      </c>
      <c r="B2" s="46"/>
      <c r="C2" s="46"/>
      <c r="D2" s="46"/>
      <c r="E2" s="46"/>
      <c r="F2" s="46"/>
      <c r="G2" s="46"/>
      <c r="H2" s="46"/>
      <c r="I2" s="1"/>
    </row>
    <row r="3" spans="1:9" ht="24" customHeight="1">
      <c r="A3" s="48" t="s">
        <v>53</v>
      </c>
      <c r="B3" s="50" t="s">
        <v>141</v>
      </c>
      <c r="C3" s="56"/>
      <c r="D3" s="51"/>
      <c r="E3" s="40" t="s">
        <v>21</v>
      </c>
      <c r="F3" s="40" t="s">
        <v>142</v>
      </c>
      <c r="G3" s="40" t="s">
        <v>143</v>
      </c>
      <c r="H3" s="40" t="s">
        <v>144</v>
      </c>
      <c r="I3" s="42" t="s">
        <v>145</v>
      </c>
    </row>
    <row r="4" spans="1:9" ht="24" customHeight="1">
      <c r="A4" s="49"/>
      <c r="B4" s="10" t="s">
        <v>146</v>
      </c>
      <c r="C4" s="10" t="s">
        <v>91</v>
      </c>
      <c r="D4" s="10" t="s">
        <v>58</v>
      </c>
      <c r="E4" s="41"/>
      <c r="F4" s="41"/>
      <c r="G4" s="41"/>
      <c r="H4" s="41"/>
      <c r="I4" s="43"/>
    </row>
    <row r="5" spans="1:9" ht="12" customHeight="1">
      <c r="A5" s="1"/>
      <c r="B5" s="36" t="str">
        <f>REPT("-",90)&amp;" Dollars "&amp;REPT("-",94)</f>
        <v>------------------------------------------------------------------------------------------ Dollars ----------------------------------------------------------------------------------------------</v>
      </c>
      <c r="C5" s="36"/>
      <c r="D5" s="36"/>
      <c r="E5" s="36"/>
      <c r="F5" s="36"/>
      <c r="G5" s="36"/>
      <c r="H5" s="36"/>
      <c r="I5" s="36"/>
    </row>
    <row r="6" ht="12" customHeight="1">
      <c r="A6" s="3" t="s">
        <v>396</v>
      </c>
    </row>
    <row r="7" spans="1:9" ht="12" customHeight="1">
      <c r="A7" s="2" t="str">
        <f>"Oct "&amp;RIGHT(A6,4)-1</f>
        <v>Oct 2011</v>
      </c>
      <c r="B7" s="11">
        <v>160042289.57</v>
      </c>
      <c r="C7" s="11">
        <v>982988218.57</v>
      </c>
      <c r="D7" s="11">
        <v>1143030508.14</v>
      </c>
      <c r="E7" s="11">
        <v>0</v>
      </c>
      <c r="F7" s="11">
        <v>354538928</v>
      </c>
      <c r="G7" s="11">
        <v>223454635.06</v>
      </c>
      <c r="H7" s="11">
        <v>718816.48</v>
      </c>
      <c r="I7" s="11">
        <v>1721742887.68</v>
      </c>
    </row>
    <row r="8" spans="1:9" ht="12" customHeight="1">
      <c r="A8" s="2" t="str">
        <f>"Nov "&amp;RIGHT(A6,4)-1</f>
        <v>Nov 2011</v>
      </c>
      <c r="B8" s="11">
        <v>146547385.27</v>
      </c>
      <c r="C8" s="11">
        <v>904334648.98</v>
      </c>
      <c r="D8" s="11">
        <v>1050882034.25</v>
      </c>
      <c r="E8" s="11">
        <v>0</v>
      </c>
      <c r="F8" s="11">
        <v>332710416.32</v>
      </c>
      <c r="G8" s="11">
        <v>215540466.52</v>
      </c>
      <c r="H8" s="11">
        <v>290617.88</v>
      </c>
      <c r="I8" s="11">
        <v>1599423534.97</v>
      </c>
    </row>
    <row r="9" spans="1:9" ht="12" customHeight="1">
      <c r="A9" s="2" t="str">
        <f>"Dec "&amp;RIGHT(A6,4)-1</f>
        <v>Dec 2011</v>
      </c>
      <c r="B9" s="11">
        <v>113443492.31</v>
      </c>
      <c r="C9" s="11">
        <v>694223059.54</v>
      </c>
      <c r="D9" s="11">
        <v>807666551.85</v>
      </c>
      <c r="E9" s="11">
        <v>0</v>
      </c>
      <c r="F9" s="11">
        <v>251394293.33</v>
      </c>
      <c r="G9" s="11">
        <v>234710034.78</v>
      </c>
      <c r="H9" s="11">
        <v>1875717.92</v>
      </c>
      <c r="I9" s="11">
        <v>1295646597.88</v>
      </c>
    </row>
    <row r="10" spans="1:9" ht="12" customHeight="1">
      <c r="A10" s="2" t="str">
        <f>"Jan "&amp;RIGHT(A6,4)</f>
        <v>Jan 2012</v>
      </c>
      <c r="B10" s="11">
        <v>152349940.99</v>
      </c>
      <c r="C10" s="11">
        <v>943135480.46</v>
      </c>
      <c r="D10" s="11">
        <v>1095485421.45</v>
      </c>
      <c r="E10" s="11">
        <v>0</v>
      </c>
      <c r="F10" s="11">
        <v>336852905.94</v>
      </c>
      <c r="G10" s="11">
        <v>222066538.51</v>
      </c>
      <c r="H10" s="11">
        <v>293072.29</v>
      </c>
      <c r="I10" s="11">
        <v>1654697938.19</v>
      </c>
    </row>
    <row r="11" spans="1:9" ht="12" customHeight="1">
      <c r="A11" s="2" t="str">
        <f>"Feb "&amp;RIGHT(A6,4)</f>
        <v>Feb 2012</v>
      </c>
      <c r="B11" s="11">
        <v>156329034.59</v>
      </c>
      <c r="C11" s="11">
        <v>979447496.08</v>
      </c>
      <c r="D11" s="11">
        <v>1135776530.67</v>
      </c>
      <c r="E11" s="11">
        <v>0</v>
      </c>
      <c r="F11" s="11">
        <v>354147959.45</v>
      </c>
      <c r="G11" s="11">
        <v>225551199.75</v>
      </c>
      <c r="H11" s="11">
        <v>276664.76</v>
      </c>
      <c r="I11" s="11">
        <v>1715752354.63</v>
      </c>
    </row>
    <row r="12" spans="1:9" ht="12" customHeight="1">
      <c r="A12" s="2" t="str">
        <f>"Mar "&amp;RIGHT(A6,4)</f>
        <v>Mar 2012</v>
      </c>
      <c r="B12" s="11">
        <v>157472202.44</v>
      </c>
      <c r="C12" s="11">
        <v>985353419.06</v>
      </c>
      <c r="D12" s="11">
        <v>1142825621.5</v>
      </c>
      <c r="E12" s="11">
        <v>0</v>
      </c>
      <c r="F12" s="11">
        <v>358512360.98</v>
      </c>
      <c r="G12" s="11">
        <v>279939819.88</v>
      </c>
      <c r="H12" s="11">
        <v>2245188.61</v>
      </c>
      <c r="I12" s="11">
        <v>1783522990.97</v>
      </c>
    </row>
    <row r="13" spans="1:9" ht="12" customHeight="1">
      <c r="A13" s="2" t="str">
        <f>"Apr "&amp;RIGHT(A6,4)</f>
        <v>Apr 2012</v>
      </c>
      <c r="B13" s="11">
        <v>139723341.52</v>
      </c>
      <c r="C13" s="11">
        <v>877725577.57</v>
      </c>
      <c r="D13" s="11">
        <v>1017448919.09</v>
      </c>
      <c r="E13" s="11">
        <v>0</v>
      </c>
      <c r="F13" s="11">
        <v>324922179.1</v>
      </c>
      <c r="G13" s="11">
        <v>226480277.58</v>
      </c>
      <c r="H13" s="11">
        <v>270262.23</v>
      </c>
      <c r="I13" s="11">
        <v>1569121638</v>
      </c>
    </row>
    <row r="14" spans="1:9" ht="12" customHeight="1">
      <c r="A14" s="2" t="str">
        <f>"May "&amp;RIGHT(A6,4)</f>
        <v>May 2012</v>
      </c>
      <c r="B14" s="11">
        <v>155809118.77</v>
      </c>
      <c r="C14" s="11">
        <v>983362984.94</v>
      </c>
      <c r="D14" s="11">
        <v>1139172103.71</v>
      </c>
      <c r="E14" s="11">
        <v>0</v>
      </c>
      <c r="F14" s="11">
        <v>368653745.68</v>
      </c>
      <c r="G14" s="11">
        <v>239434132.95</v>
      </c>
      <c r="H14" s="11">
        <v>2419642.74</v>
      </c>
      <c r="I14" s="11">
        <v>1749679625.08</v>
      </c>
    </row>
    <row r="15" spans="1:9" ht="12" customHeight="1">
      <c r="A15" s="2" t="str">
        <f>"Jun "&amp;RIGHT(A6,4)</f>
        <v>Jun 2012</v>
      </c>
      <c r="B15" s="11">
        <v>31193259.53</v>
      </c>
      <c r="C15" s="11">
        <v>212865887.46</v>
      </c>
      <c r="D15" s="11">
        <v>244059146.99</v>
      </c>
      <c r="E15" s="11">
        <v>0</v>
      </c>
      <c r="F15" s="11">
        <v>80453408.53</v>
      </c>
      <c r="G15" s="11">
        <v>228719758.87</v>
      </c>
      <c r="H15" s="11">
        <v>132584635.51</v>
      </c>
      <c r="I15" s="11">
        <v>685816949.9</v>
      </c>
    </row>
    <row r="16" spans="1:9" ht="12" customHeight="1">
      <c r="A16" s="2" t="str">
        <f>"Jul "&amp;RIGHT(A6,4)</f>
        <v>Jul 2012</v>
      </c>
      <c r="B16" s="11">
        <v>4800138.65</v>
      </c>
      <c r="C16" s="11">
        <v>41911269.7</v>
      </c>
      <c r="D16" s="11">
        <v>46711408.35</v>
      </c>
      <c r="E16" s="11">
        <v>0</v>
      </c>
      <c r="F16" s="11">
        <v>17667888.19</v>
      </c>
      <c r="G16" s="11">
        <v>183431845.26</v>
      </c>
      <c r="H16" s="11">
        <v>161197109.69</v>
      </c>
      <c r="I16" s="11">
        <v>409008251.49</v>
      </c>
    </row>
    <row r="17" spans="1:9" ht="12" customHeight="1">
      <c r="A17" s="2" t="str">
        <f>"Aug "&amp;RIGHT(A6,4)</f>
        <v>Aug 2012</v>
      </c>
      <c r="B17" s="11">
        <v>62046221.82</v>
      </c>
      <c r="C17" s="11">
        <v>400317713.46</v>
      </c>
      <c r="D17" s="11">
        <v>462363935.28</v>
      </c>
      <c r="E17" s="11">
        <v>0</v>
      </c>
      <c r="F17" s="11">
        <v>143839601.86</v>
      </c>
      <c r="G17" s="11">
        <v>207498810.08</v>
      </c>
      <c r="H17" s="11">
        <v>58688202.9</v>
      </c>
      <c r="I17" s="11">
        <v>872390550.12</v>
      </c>
    </row>
    <row r="18" spans="1:9" ht="12" customHeight="1">
      <c r="A18" s="2" t="str">
        <f>"Sep "&amp;RIGHT(A6,4)</f>
        <v>Sep 2012</v>
      </c>
      <c r="B18" s="11">
        <v>153732662.29</v>
      </c>
      <c r="C18" s="11">
        <v>968952186</v>
      </c>
      <c r="D18" s="11">
        <v>1122684848.29</v>
      </c>
      <c r="E18" s="11">
        <v>0</v>
      </c>
      <c r="F18" s="11">
        <v>351571620.77</v>
      </c>
      <c r="G18" s="11">
        <v>248437451.4</v>
      </c>
      <c r="H18" s="11">
        <v>32979725.6</v>
      </c>
      <c r="I18" s="11">
        <v>1755673646.06</v>
      </c>
    </row>
    <row r="19" spans="1:9" ht="12" customHeight="1">
      <c r="A19" s="12" t="s">
        <v>58</v>
      </c>
      <c r="B19" s="13">
        <v>1433489087.75</v>
      </c>
      <c r="C19" s="13">
        <v>8974617941.82</v>
      </c>
      <c r="D19" s="13">
        <v>10408107029.57</v>
      </c>
      <c r="E19" s="13">
        <v>0</v>
      </c>
      <c r="F19" s="13">
        <v>3275265308.15</v>
      </c>
      <c r="G19" s="13">
        <v>2735264970.64</v>
      </c>
      <c r="H19" s="13">
        <v>393839656.61</v>
      </c>
      <c r="I19" s="13">
        <v>16812476964.97</v>
      </c>
    </row>
    <row r="20" spans="1:9" ht="12" customHeight="1">
      <c r="A20" s="14" t="s">
        <v>398</v>
      </c>
      <c r="B20" s="15">
        <v>306589674.84</v>
      </c>
      <c r="C20" s="15">
        <v>1887322867.55</v>
      </c>
      <c r="D20" s="15">
        <v>2193912542.39</v>
      </c>
      <c r="E20" s="15">
        <v>0</v>
      </c>
      <c r="F20" s="15">
        <v>687249344.32</v>
      </c>
      <c r="G20" s="15">
        <v>438995101.58</v>
      </c>
      <c r="H20" s="15">
        <v>1009434.36</v>
      </c>
      <c r="I20" s="15">
        <v>3321166422.65</v>
      </c>
    </row>
    <row r="21" ht="12" customHeight="1">
      <c r="A21" s="3" t="str">
        <f>"FY "&amp;RIGHT(A6,4)+1</f>
        <v>FY 2013</v>
      </c>
    </row>
    <row r="22" spans="1:9" ht="12" customHeight="1">
      <c r="A22" s="2" t="str">
        <f>"Oct "&amp;RIGHT(A6,4)</f>
        <v>Oct 2012</v>
      </c>
      <c r="B22" s="11">
        <v>180996105.8</v>
      </c>
      <c r="C22" s="11">
        <v>1087617703.64</v>
      </c>
      <c r="D22" s="11">
        <v>1268613809.44</v>
      </c>
      <c r="E22" s="11">
        <v>0</v>
      </c>
      <c r="F22" s="11">
        <v>405198676.67</v>
      </c>
      <c r="G22" s="11">
        <v>248184139.88</v>
      </c>
      <c r="H22" s="11">
        <v>504965.91</v>
      </c>
      <c r="I22" s="11">
        <v>1922501591.9</v>
      </c>
    </row>
    <row r="23" spans="1:9" ht="12" customHeight="1">
      <c r="A23" s="2" t="str">
        <f>"Nov "&amp;RIGHT(A6,4)</f>
        <v>Nov 2012</v>
      </c>
      <c r="B23" s="11">
        <v>156257658.01</v>
      </c>
      <c r="C23" s="11">
        <v>931727211.41</v>
      </c>
      <c r="D23" s="11">
        <v>1087984869.42</v>
      </c>
      <c r="E23" s="11">
        <v>0</v>
      </c>
      <c r="F23" s="11">
        <v>353165381.16</v>
      </c>
      <c r="G23" s="11">
        <v>225814296.96</v>
      </c>
      <c r="H23" s="11">
        <v>297261.9</v>
      </c>
      <c r="I23" s="11">
        <v>1667261809.44</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337253763.81</v>
      </c>
      <c r="C34" s="13">
        <v>2019344915.05</v>
      </c>
      <c r="D34" s="13">
        <v>2356598678.86</v>
      </c>
      <c r="E34" s="13">
        <v>0</v>
      </c>
      <c r="F34" s="13">
        <v>758364057.83</v>
      </c>
      <c r="G34" s="13">
        <v>473998436.84</v>
      </c>
      <c r="H34" s="13">
        <v>802227.81</v>
      </c>
      <c r="I34" s="13">
        <v>3589763401.34</v>
      </c>
    </row>
    <row r="35" spans="1:9" ht="12" customHeight="1">
      <c r="A35" s="14" t="str">
        <f>"Total "&amp;MID(A20,7,LEN(A20)-13)&amp;" Months"</f>
        <v>Total 2 Months</v>
      </c>
      <c r="B35" s="15">
        <v>337253763.81</v>
      </c>
      <c r="C35" s="15">
        <v>2019344915.05</v>
      </c>
      <c r="D35" s="15">
        <v>2356598678.86</v>
      </c>
      <c r="E35" s="15">
        <v>0</v>
      </c>
      <c r="F35" s="15">
        <v>758364057.83</v>
      </c>
      <c r="G35" s="15">
        <v>473998436.84</v>
      </c>
      <c r="H35" s="15">
        <v>802227.81</v>
      </c>
      <c r="I35" s="15">
        <v>3589763401.34</v>
      </c>
    </row>
    <row r="36" spans="1:8" ht="12" customHeight="1">
      <c r="A36" s="36"/>
      <c r="B36" s="36"/>
      <c r="C36" s="36"/>
      <c r="D36" s="36"/>
      <c r="E36" s="36"/>
      <c r="F36" s="36"/>
      <c r="G36" s="36"/>
      <c r="H36" s="36"/>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G3:G4"/>
    <mergeCell ref="H3:H4"/>
    <mergeCell ref="I3:I4"/>
    <mergeCell ref="B5:I5"/>
    <mergeCell ref="A36:H36"/>
    <mergeCell ref="A1:H1"/>
    <mergeCell ref="A2:H2"/>
    <mergeCell ref="A3:A4"/>
    <mergeCell ref="B3:D3"/>
    <mergeCell ref="E3:E4"/>
    <mergeCell ref="F3:F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44" t="s">
        <v>395</v>
      </c>
      <c r="B1" s="44"/>
      <c r="C1" s="44"/>
      <c r="D1" s="44"/>
      <c r="E1" s="44"/>
      <c r="F1" s="44"/>
      <c r="G1" s="44"/>
      <c r="H1" s="44"/>
      <c r="I1" s="66">
        <v>41313</v>
      </c>
    </row>
    <row r="2" spans="1:9" ht="12" customHeight="1">
      <c r="A2" s="46" t="s">
        <v>241</v>
      </c>
      <c r="B2" s="46"/>
      <c r="C2" s="46"/>
      <c r="D2" s="46"/>
      <c r="E2" s="46"/>
      <c r="F2" s="46"/>
      <c r="G2" s="46"/>
      <c r="H2" s="46"/>
      <c r="I2" s="1"/>
    </row>
    <row r="3" spans="1:9" ht="24" customHeight="1">
      <c r="A3" s="48" t="s">
        <v>53</v>
      </c>
      <c r="B3" s="40" t="s">
        <v>141</v>
      </c>
      <c r="C3" s="40" t="s">
        <v>21</v>
      </c>
      <c r="D3" s="40" t="s">
        <v>142</v>
      </c>
      <c r="E3" s="40" t="s">
        <v>143</v>
      </c>
      <c r="F3" s="40" t="s">
        <v>144</v>
      </c>
      <c r="G3" s="40" t="s">
        <v>242</v>
      </c>
      <c r="H3" s="40" t="s">
        <v>243</v>
      </c>
      <c r="I3" s="42" t="s">
        <v>147</v>
      </c>
    </row>
    <row r="4" spans="1:9" ht="24" customHeight="1">
      <c r="A4" s="49"/>
      <c r="B4" s="41"/>
      <c r="C4" s="41"/>
      <c r="D4" s="41"/>
      <c r="E4" s="41"/>
      <c r="F4" s="41"/>
      <c r="G4" s="41"/>
      <c r="H4" s="41"/>
      <c r="I4" s="43"/>
    </row>
    <row r="5" spans="1:9" ht="12" customHeight="1">
      <c r="A5" s="1"/>
      <c r="B5" s="36" t="str">
        <f>REPT("-",90)&amp;" Dollars "&amp;REPT("-",94)</f>
        <v>------------------------------------------------------------------------------------------ Dollars ----------------------------------------------------------------------------------------------</v>
      </c>
      <c r="C5" s="36"/>
      <c r="D5" s="36"/>
      <c r="E5" s="36"/>
      <c r="F5" s="36"/>
      <c r="G5" s="36"/>
      <c r="H5" s="36"/>
      <c r="I5" s="36"/>
    </row>
    <row r="6" ht="12" customHeight="1">
      <c r="A6" s="3" t="s">
        <v>396</v>
      </c>
    </row>
    <row r="7" spans="1:9" ht="12" customHeight="1">
      <c r="A7" s="2" t="str">
        <f>"Oct "&amp;RIGHT(A6,4)-1</f>
        <v>Oct 2011</v>
      </c>
      <c r="B7" s="11">
        <v>1311739616.135</v>
      </c>
      <c r="C7" s="11">
        <v>0</v>
      </c>
      <c r="D7" s="11">
        <v>354538928</v>
      </c>
      <c r="E7" s="11">
        <v>223624296.69</v>
      </c>
      <c r="F7" s="11">
        <v>768393.13</v>
      </c>
      <c r="G7" s="11" t="s">
        <v>397</v>
      </c>
      <c r="H7" s="11">
        <v>0</v>
      </c>
      <c r="I7" s="11">
        <v>1890671233.955</v>
      </c>
    </row>
    <row r="8" spans="1:9" ht="12" customHeight="1">
      <c r="A8" s="2" t="str">
        <f>"Nov "&amp;RIGHT(A6,4)-1</f>
        <v>Nov 2011</v>
      </c>
      <c r="B8" s="11">
        <v>1169241231.82</v>
      </c>
      <c r="C8" s="11">
        <v>0</v>
      </c>
      <c r="D8" s="11">
        <v>332710416.32</v>
      </c>
      <c r="E8" s="11">
        <v>215675009.33</v>
      </c>
      <c r="F8" s="11">
        <v>311986.04</v>
      </c>
      <c r="G8" s="11" t="s">
        <v>397</v>
      </c>
      <c r="H8" s="11">
        <v>0</v>
      </c>
      <c r="I8" s="11">
        <v>1717938643.51</v>
      </c>
    </row>
    <row r="9" spans="1:9" ht="12" customHeight="1">
      <c r="A9" s="2" t="str">
        <f>"Dec "&amp;RIGHT(A6,4)-1</f>
        <v>Dec 2011</v>
      </c>
      <c r="B9" s="11">
        <v>950931728.0875</v>
      </c>
      <c r="C9" s="11">
        <v>0</v>
      </c>
      <c r="D9" s="11">
        <v>251394293.33</v>
      </c>
      <c r="E9" s="11">
        <v>254435594.09</v>
      </c>
      <c r="F9" s="11">
        <v>1928369.37</v>
      </c>
      <c r="G9" s="11">
        <v>25327249</v>
      </c>
      <c r="H9" s="11">
        <v>70648309</v>
      </c>
      <c r="I9" s="11">
        <v>1554665542.8775</v>
      </c>
    </row>
    <row r="10" spans="1:9" ht="12" customHeight="1">
      <c r="A10" s="2" t="str">
        <f>"Jan "&amp;RIGHT(A6,4)</f>
        <v>Jan 2012</v>
      </c>
      <c r="B10" s="11">
        <v>1225255190.3675</v>
      </c>
      <c r="C10" s="11">
        <v>0</v>
      </c>
      <c r="D10" s="11">
        <v>336852905.94</v>
      </c>
      <c r="E10" s="11">
        <v>222086583.6</v>
      </c>
      <c r="F10" s="11">
        <v>299913.71</v>
      </c>
      <c r="G10" s="11" t="s">
        <v>397</v>
      </c>
      <c r="H10" s="11">
        <v>0</v>
      </c>
      <c r="I10" s="11">
        <v>1784494593.6175</v>
      </c>
    </row>
    <row r="11" spans="1:9" ht="12" customHeight="1">
      <c r="A11" s="2" t="str">
        <f>"Feb "&amp;RIGHT(A6,4)</f>
        <v>Feb 2012</v>
      </c>
      <c r="B11" s="11">
        <v>1228286740.4325</v>
      </c>
      <c r="C11" s="11">
        <v>0</v>
      </c>
      <c r="D11" s="11">
        <v>354147959.45</v>
      </c>
      <c r="E11" s="11">
        <v>225701560.1</v>
      </c>
      <c r="F11" s="11">
        <v>317269.12</v>
      </c>
      <c r="G11" s="11" t="s">
        <v>397</v>
      </c>
      <c r="H11" s="11">
        <v>0</v>
      </c>
      <c r="I11" s="11">
        <v>1808453529.1025</v>
      </c>
    </row>
    <row r="12" spans="1:9" ht="12" customHeight="1">
      <c r="A12" s="2" t="str">
        <f>"Mar "&amp;RIGHT(A6,4)</f>
        <v>Mar 2012</v>
      </c>
      <c r="B12" s="11">
        <v>1211733115.275</v>
      </c>
      <c r="C12" s="11">
        <v>0</v>
      </c>
      <c r="D12" s="11">
        <v>358512360.98</v>
      </c>
      <c r="E12" s="11">
        <v>309367776.01</v>
      </c>
      <c r="F12" s="11">
        <v>2251827.45</v>
      </c>
      <c r="G12" s="11">
        <v>45574837</v>
      </c>
      <c r="H12" s="11">
        <v>28505432</v>
      </c>
      <c r="I12" s="11">
        <v>1955945348.715</v>
      </c>
    </row>
    <row r="13" spans="1:9" ht="12" customHeight="1">
      <c r="A13" s="2" t="str">
        <f>"Apr "&amp;RIGHT(A6,4)</f>
        <v>Apr 2012</v>
      </c>
      <c r="B13" s="11">
        <v>1060690972.7675</v>
      </c>
      <c r="C13" s="11">
        <v>0</v>
      </c>
      <c r="D13" s="11">
        <v>324922179.1</v>
      </c>
      <c r="E13" s="11">
        <v>226754702.53</v>
      </c>
      <c r="F13" s="11">
        <v>368268.46</v>
      </c>
      <c r="G13" s="11" t="s">
        <v>397</v>
      </c>
      <c r="H13" s="11">
        <v>0</v>
      </c>
      <c r="I13" s="11">
        <v>1612736122.8575</v>
      </c>
    </row>
    <row r="14" spans="1:9" ht="12" customHeight="1">
      <c r="A14" s="2" t="str">
        <f>"May "&amp;RIGHT(A6,4)</f>
        <v>May 2012</v>
      </c>
      <c r="B14" s="11">
        <v>1160862769.6225</v>
      </c>
      <c r="C14" s="11">
        <v>0</v>
      </c>
      <c r="D14" s="11">
        <v>368653745.68</v>
      </c>
      <c r="E14" s="11">
        <v>239434283.91</v>
      </c>
      <c r="F14" s="11">
        <v>2437682.04</v>
      </c>
      <c r="G14" s="11" t="s">
        <v>397</v>
      </c>
      <c r="H14" s="11">
        <v>0</v>
      </c>
      <c r="I14" s="11">
        <v>1771388481.2525</v>
      </c>
    </row>
    <row r="15" spans="1:9" ht="12" customHeight="1">
      <c r="A15" s="2" t="str">
        <f>"Jun "&amp;RIGHT(A6,4)</f>
        <v>Jun 2012</v>
      </c>
      <c r="B15" s="11">
        <v>258199312.8475</v>
      </c>
      <c r="C15" s="11">
        <v>0</v>
      </c>
      <c r="D15" s="11">
        <v>80453408.53</v>
      </c>
      <c r="E15" s="11">
        <v>257592882.87</v>
      </c>
      <c r="F15" s="11">
        <v>132630920.31</v>
      </c>
      <c r="G15" s="11">
        <v>41941485</v>
      </c>
      <c r="H15" s="11">
        <v>27994929</v>
      </c>
      <c r="I15" s="11">
        <v>798812938.5575</v>
      </c>
    </row>
    <row r="16" spans="1:9" ht="12" customHeight="1">
      <c r="A16" s="2" t="str">
        <f>"Jul "&amp;RIGHT(A6,4)</f>
        <v>Jul 2012</v>
      </c>
      <c r="B16" s="11">
        <v>114613919.585</v>
      </c>
      <c r="C16" s="11">
        <v>0</v>
      </c>
      <c r="D16" s="11">
        <v>17667888.19</v>
      </c>
      <c r="E16" s="11">
        <v>183558930.43</v>
      </c>
      <c r="F16" s="11">
        <v>161235080.66</v>
      </c>
      <c r="G16" s="11" t="s">
        <v>397</v>
      </c>
      <c r="H16" s="11">
        <v>0</v>
      </c>
      <c r="I16" s="11">
        <v>477075818.865</v>
      </c>
    </row>
    <row r="17" spans="1:9" ht="12" customHeight="1">
      <c r="A17" s="2" t="str">
        <f>"Aug "&amp;RIGHT(A6,4)</f>
        <v>Aug 2012</v>
      </c>
      <c r="B17" s="11">
        <v>608147641.0425</v>
      </c>
      <c r="C17" s="11">
        <v>0</v>
      </c>
      <c r="D17" s="11">
        <v>143839601.86</v>
      </c>
      <c r="E17" s="11">
        <v>207531597.27</v>
      </c>
      <c r="F17" s="11">
        <v>59002531.43</v>
      </c>
      <c r="G17" s="11" t="s">
        <v>397</v>
      </c>
      <c r="H17" s="11">
        <v>0</v>
      </c>
      <c r="I17" s="11">
        <v>1018521371.6025</v>
      </c>
    </row>
    <row r="18" spans="1:9" ht="12" customHeight="1">
      <c r="A18" s="2" t="str">
        <f>"Sep "&amp;RIGHT(A6,4)</f>
        <v>Sep 2012</v>
      </c>
      <c r="B18" s="11">
        <v>1265965106.0025</v>
      </c>
      <c r="C18" s="11">
        <v>0</v>
      </c>
      <c r="D18" s="11">
        <v>351571620.77</v>
      </c>
      <c r="E18" s="11">
        <v>282020363.51</v>
      </c>
      <c r="F18" s="11">
        <v>33124336.52</v>
      </c>
      <c r="G18" s="11">
        <v>73404172</v>
      </c>
      <c r="H18" s="11">
        <v>95241156</v>
      </c>
      <c r="I18" s="11">
        <v>2101326754.8025</v>
      </c>
    </row>
    <row r="19" spans="1:9" ht="12" customHeight="1">
      <c r="A19" s="12" t="s">
        <v>58</v>
      </c>
      <c r="B19" s="13">
        <v>11565667343.985</v>
      </c>
      <c r="C19" s="13">
        <v>0</v>
      </c>
      <c r="D19" s="13">
        <v>3275265308.15</v>
      </c>
      <c r="E19" s="13">
        <v>2847783580.34</v>
      </c>
      <c r="F19" s="13">
        <v>394676578.24</v>
      </c>
      <c r="G19" s="13">
        <v>186247743</v>
      </c>
      <c r="H19" s="13">
        <v>222389826</v>
      </c>
      <c r="I19" s="13">
        <v>18492030379.715</v>
      </c>
    </row>
    <row r="20" spans="1:9" ht="12" customHeight="1">
      <c r="A20" s="14" t="s">
        <v>398</v>
      </c>
      <c r="B20" s="15">
        <v>2480980847.955</v>
      </c>
      <c r="C20" s="15">
        <v>0</v>
      </c>
      <c r="D20" s="15">
        <v>687249344.32</v>
      </c>
      <c r="E20" s="15">
        <v>439299306.02</v>
      </c>
      <c r="F20" s="15">
        <v>1080379.17</v>
      </c>
      <c r="G20" s="15" t="s">
        <v>397</v>
      </c>
      <c r="H20" s="15">
        <v>0</v>
      </c>
      <c r="I20" s="15">
        <v>3608609877.465</v>
      </c>
    </row>
    <row r="21" ht="12" customHeight="1">
      <c r="A21" s="3" t="str">
        <f>"FY "&amp;RIGHT(A6,4)+1</f>
        <v>FY 2013</v>
      </c>
    </row>
    <row r="22" spans="1:9" ht="12" customHeight="1">
      <c r="A22" s="2" t="str">
        <f>"Oct "&amp;RIGHT(A6,4)</f>
        <v>Oct 2012</v>
      </c>
      <c r="B22" s="11">
        <v>1420309443.6575</v>
      </c>
      <c r="C22" s="11">
        <v>0</v>
      </c>
      <c r="D22" s="11">
        <v>405198676.67</v>
      </c>
      <c r="E22" s="11">
        <v>248340719.48</v>
      </c>
      <c r="F22" s="11">
        <v>555532.43</v>
      </c>
      <c r="G22" s="11" t="s">
        <v>397</v>
      </c>
      <c r="H22" s="11" t="s">
        <v>397</v>
      </c>
      <c r="I22" s="11">
        <v>2074404372.2375</v>
      </c>
    </row>
    <row r="23" spans="1:9" ht="12" customHeight="1">
      <c r="A23" s="2" t="str">
        <f>"Nov "&amp;RIGHT(A6,4)</f>
        <v>Nov 2012</v>
      </c>
      <c r="B23" s="11">
        <v>1220364803.22</v>
      </c>
      <c r="C23" s="11">
        <v>0</v>
      </c>
      <c r="D23" s="11">
        <v>353165381.16</v>
      </c>
      <c r="E23" s="11">
        <v>226011439.69</v>
      </c>
      <c r="F23" s="11">
        <v>297261.9</v>
      </c>
      <c r="G23" s="11" t="s">
        <v>397</v>
      </c>
      <c r="H23" s="11" t="s">
        <v>397</v>
      </c>
      <c r="I23" s="11">
        <v>1799838885.97</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2640674246.8775</v>
      </c>
      <c r="C34" s="13">
        <v>0</v>
      </c>
      <c r="D34" s="13">
        <v>758364057.83</v>
      </c>
      <c r="E34" s="13">
        <v>474352159.17</v>
      </c>
      <c r="F34" s="13">
        <v>852794.33</v>
      </c>
      <c r="G34" s="13" t="s">
        <v>397</v>
      </c>
      <c r="H34" s="13" t="s">
        <v>397</v>
      </c>
      <c r="I34" s="13">
        <v>3874243258.2075</v>
      </c>
    </row>
    <row r="35" spans="1:9" ht="12" customHeight="1">
      <c r="A35" s="14" t="str">
        <f>"Total "&amp;MID(A20,7,LEN(A20)-13)&amp;" Months"</f>
        <v>Total 2 Months</v>
      </c>
      <c r="B35" s="15">
        <v>2640674246.8775</v>
      </c>
      <c r="C35" s="15">
        <v>0</v>
      </c>
      <c r="D35" s="15">
        <v>758364057.83</v>
      </c>
      <c r="E35" s="15">
        <v>474352159.17</v>
      </c>
      <c r="F35" s="15">
        <v>852794.33</v>
      </c>
      <c r="G35" s="15" t="s">
        <v>397</v>
      </c>
      <c r="H35" s="15" t="s">
        <v>397</v>
      </c>
      <c r="I35" s="15">
        <v>3874243258.2075</v>
      </c>
    </row>
    <row r="36" spans="1:8" ht="12" customHeight="1">
      <c r="A36" s="36"/>
      <c r="B36" s="36"/>
      <c r="C36" s="36"/>
      <c r="D36" s="36"/>
      <c r="E36" s="36"/>
      <c r="F36" s="36"/>
      <c r="G36" s="36"/>
      <c r="H36" s="36"/>
    </row>
    <row r="37" spans="1:9" ht="106.5" customHeight="1">
      <c r="A37" s="55" t="s">
        <v>0</v>
      </c>
      <c r="B37" s="55"/>
      <c r="C37" s="55"/>
      <c r="D37" s="55"/>
      <c r="E37" s="55"/>
      <c r="F37" s="55"/>
      <c r="G37" s="55"/>
      <c r="H37" s="55"/>
      <c r="I37" s="58"/>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H36"/>
    <mergeCell ref="A37:I37"/>
    <mergeCell ref="A1:H1"/>
    <mergeCell ref="A2:H2"/>
    <mergeCell ref="A3:A4"/>
    <mergeCell ref="B3:B4"/>
    <mergeCell ref="C3:C4"/>
    <mergeCell ref="D3:D4"/>
    <mergeCell ref="E3:E4"/>
    <mergeCell ref="F3:F4"/>
    <mergeCell ref="G3:G4"/>
    <mergeCell ref="H3:H4"/>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4" t="s">
        <v>395</v>
      </c>
      <c r="B1" s="44"/>
      <c r="C1" s="44"/>
      <c r="D1" s="44"/>
      <c r="E1" s="44"/>
      <c r="F1" s="44"/>
      <c r="G1" s="44"/>
      <c r="H1" s="44"/>
      <c r="I1" s="44"/>
      <c r="J1" s="44"/>
      <c r="K1" s="66">
        <v>41313</v>
      </c>
    </row>
    <row r="2" spans="1:11" ht="12" customHeight="1">
      <c r="A2" s="46" t="s">
        <v>148</v>
      </c>
      <c r="B2" s="46"/>
      <c r="C2" s="46"/>
      <c r="D2" s="46"/>
      <c r="E2" s="46"/>
      <c r="F2" s="46"/>
      <c r="G2" s="46"/>
      <c r="H2" s="46"/>
      <c r="I2" s="46"/>
      <c r="J2" s="46"/>
      <c r="K2" s="1"/>
    </row>
    <row r="3" spans="1:11" ht="24" customHeight="1">
      <c r="A3" s="48" t="s">
        <v>53</v>
      </c>
      <c r="B3" s="50" t="s">
        <v>149</v>
      </c>
      <c r="C3" s="56"/>
      <c r="D3" s="51"/>
      <c r="E3" s="50" t="s">
        <v>77</v>
      </c>
      <c r="F3" s="56"/>
      <c r="G3" s="51"/>
      <c r="H3" s="50" t="s">
        <v>150</v>
      </c>
      <c r="I3" s="56"/>
      <c r="J3" s="51"/>
      <c r="K3" s="42" t="s">
        <v>151</v>
      </c>
    </row>
    <row r="4" spans="1:11" ht="24" customHeight="1">
      <c r="A4" s="49"/>
      <c r="B4" s="10" t="s">
        <v>82</v>
      </c>
      <c r="C4" s="10" t="s">
        <v>84</v>
      </c>
      <c r="D4" s="10" t="s">
        <v>58</v>
      </c>
      <c r="E4" s="10" t="s">
        <v>82</v>
      </c>
      <c r="F4" s="10" t="s">
        <v>84</v>
      </c>
      <c r="G4" s="10" t="s">
        <v>58</v>
      </c>
      <c r="H4" s="10" t="s">
        <v>82</v>
      </c>
      <c r="I4" s="10" t="s">
        <v>84</v>
      </c>
      <c r="J4" s="10" t="s">
        <v>58</v>
      </c>
      <c r="K4" s="43"/>
    </row>
    <row r="5" spans="1:11" ht="12" customHeight="1">
      <c r="A5" s="1"/>
      <c r="B5" s="36" t="str">
        <f>REPT("-",113)&amp;" Number "&amp;REPT("-",119)</f>
        <v>----------------------------------------------------------------------------------------------------------------- Number -----------------------------------------------------------------------------------------------------------------------</v>
      </c>
      <c r="C5" s="36"/>
      <c r="D5" s="36"/>
      <c r="E5" s="36"/>
      <c r="F5" s="36"/>
      <c r="G5" s="36"/>
      <c r="H5" s="36"/>
      <c r="I5" s="36"/>
      <c r="J5" s="36"/>
      <c r="K5" s="36"/>
    </row>
    <row r="6" ht="12" customHeight="1">
      <c r="A6" s="3" t="s">
        <v>396</v>
      </c>
    </row>
    <row r="7" spans="1:11" ht="12" customHeight="1">
      <c r="A7" s="2" t="str">
        <f>"Oct "&amp;RIGHT(A6,4)-1</f>
        <v>Oct 2011</v>
      </c>
      <c r="B7" s="11">
        <v>397297</v>
      </c>
      <c r="C7" s="11">
        <v>4969100</v>
      </c>
      <c r="D7" s="11">
        <v>5366397</v>
      </c>
      <c r="E7" s="11">
        <v>48932</v>
      </c>
      <c r="F7" s="11">
        <v>344994</v>
      </c>
      <c r="G7" s="11">
        <v>393926</v>
      </c>
      <c r="H7" s="11">
        <v>114</v>
      </c>
      <c r="I7" s="11">
        <v>108379</v>
      </c>
      <c r="J7" s="11">
        <v>108493</v>
      </c>
      <c r="K7" s="11">
        <v>5868816</v>
      </c>
    </row>
    <row r="8" spans="1:11" ht="12" customHeight="1">
      <c r="A8" s="2" t="str">
        <f>"Nov "&amp;RIGHT(A6,4)-1</f>
        <v>Nov 2011</v>
      </c>
      <c r="B8" s="11">
        <v>381108</v>
      </c>
      <c r="C8" s="11">
        <v>4547335</v>
      </c>
      <c r="D8" s="11">
        <v>4928443</v>
      </c>
      <c r="E8" s="11">
        <v>42609</v>
      </c>
      <c r="F8" s="11">
        <v>295611</v>
      </c>
      <c r="G8" s="11">
        <v>338220</v>
      </c>
      <c r="H8" s="11">
        <v>96</v>
      </c>
      <c r="I8" s="11">
        <v>62722</v>
      </c>
      <c r="J8" s="11">
        <v>62818</v>
      </c>
      <c r="K8" s="11">
        <v>5329481</v>
      </c>
    </row>
    <row r="9" spans="1:11" ht="12" customHeight="1">
      <c r="A9" s="2" t="str">
        <f>"Dec "&amp;RIGHT(A6,4)-1</f>
        <v>Dec 2011</v>
      </c>
      <c r="B9" s="11">
        <v>314709</v>
      </c>
      <c r="C9" s="11">
        <v>3576471</v>
      </c>
      <c r="D9" s="11">
        <v>3891180</v>
      </c>
      <c r="E9" s="11">
        <v>33374</v>
      </c>
      <c r="F9" s="11">
        <v>277762</v>
      </c>
      <c r="G9" s="11">
        <v>311136</v>
      </c>
      <c r="H9" s="11">
        <v>87</v>
      </c>
      <c r="I9" s="11">
        <v>40919</v>
      </c>
      <c r="J9" s="11">
        <v>41006</v>
      </c>
      <c r="K9" s="11">
        <v>4243322</v>
      </c>
    </row>
    <row r="10" spans="1:11" ht="12" customHeight="1">
      <c r="A10" s="2" t="str">
        <f>"Jan "&amp;RIGHT(A6,4)</f>
        <v>Jan 2012</v>
      </c>
      <c r="B10" s="11">
        <v>406233</v>
      </c>
      <c r="C10" s="11">
        <v>4940895</v>
      </c>
      <c r="D10" s="11">
        <v>5347128</v>
      </c>
      <c r="E10" s="11">
        <v>41864</v>
      </c>
      <c r="F10" s="11">
        <v>319473</v>
      </c>
      <c r="G10" s="11">
        <v>361337</v>
      </c>
      <c r="H10" s="11">
        <v>108</v>
      </c>
      <c r="I10" s="11">
        <v>82412</v>
      </c>
      <c r="J10" s="11">
        <v>82520</v>
      </c>
      <c r="K10" s="11">
        <v>5790985</v>
      </c>
    </row>
    <row r="11" spans="1:11" ht="12" customHeight="1">
      <c r="A11" s="2" t="str">
        <f>"Feb "&amp;RIGHT(A6,4)</f>
        <v>Feb 2012</v>
      </c>
      <c r="B11" s="11">
        <v>414148</v>
      </c>
      <c r="C11" s="11">
        <v>4727497</v>
      </c>
      <c r="D11" s="11">
        <v>5141645</v>
      </c>
      <c r="E11" s="11">
        <v>33544</v>
      </c>
      <c r="F11" s="11">
        <v>293277</v>
      </c>
      <c r="G11" s="11">
        <v>326821</v>
      </c>
      <c r="H11" s="11">
        <v>109</v>
      </c>
      <c r="I11" s="11">
        <v>91350</v>
      </c>
      <c r="J11" s="11">
        <v>91459</v>
      </c>
      <c r="K11" s="11">
        <v>5559925</v>
      </c>
    </row>
    <row r="12" spans="1:11" ht="12" customHeight="1">
      <c r="A12" s="2" t="str">
        <f>"Mar "&amp;RIGHT(A6,4)</f>
        <v>Mar 2012</v>
      </c>
      <c r="B12" s="11">
        <v>417378</v>
      </c>
      <c r="C12" s="11">
        <v>4762988</v>
      </c>
      <c r="D12" s="11">
        <v>5180366</v>
      </c>
      <c r="E12" s="11">
        <v>40824</v>
      </c>
      <c r="F12" s="11">
        <v>308682</v>
      </c>
      <c r="G12" s="11">
        <v>349506</v>
      </c>
      <c r="H12" s="11">
        <v>80</v>
      </c>
      <c r="I12" s="11">
        <v>78811</v>
      </c>
      <c r="J12" s="11">
        <v>78891</v>
      </c>
      <c r="K12" s="11">
        <v>5608763</v>
      </c>
    </row>
    <row r="13" spans="1:11" ht="12" customHeight="1">
      <c r="A13" s="2" t="str">
        <f>"Apr "&amp;RIGHT(A6,4)</f>
        <v>Apr 2012</v>
      </c>
      <c r="B13" s="11">
        <v>382604</v>
      </c>
      <c r="C13" s="11">
        <v>4168318</v>
      </c>
      <c r="D13" s="11">
        <v>4550922</v>
      </c>
      <c r="E13" s="11">
        <v>32276</v>
      </c>
      <c r="F13" s="11">
        <v>312339</v>
      </c>
      <c r="G13" s="11">
        <v>344615</v>
      </c>
      <c r="H13" s="11">
        <v>104</v>
      </c>
      <c r="I13" s="11">
        <v>77485</v>
      </c>
      <c r="J13" s="11">
        <v>77589</v>
      </c>
      <c r="K13" s="11">
        <v>4973126</v>
      </c>
    </row>
    <row r="14" spans="1:11" ht="12" customHeight="1">
      <c r="A14" s="2" t="str">
        <f>"May "&amp;RIGHT(A6,4)</f>
        <v>May 2012</v>
      </c>
      <c r="B14" s="11">
        <v>423082</v>
      </c>
      <c r="C14" s="11">
        <v>4784278</v>
      </c>
      <c r="D14" s="11">
        <v>5207360</v>
      </c>
      <c r="E14" s="11">
        <v>40909</v>
      </c>
      <c r="F14" s="11">
        <v>352320</v>
      </c>
      <c r="G14" s="11">
        <v>393229</v>
      </c>
      <c r="H14" s="11">
        <v>2177</v>
      </c>
      <c r="I14" s="11">
        <v>132498</v>
      </c>
      <c r="J14" s="11">
        <v>134675</v>
      </c>
      <c r="K14" s="11">
        <v>5735264</v>
      </c>
    </row>
    <row r="15" spans="1:11" ht="12" customHeight="1">
      <c r="A15" s="2" t="str">
        <f>"Jun "&amp;RIGHT(A6,4)</f>
        <v>Jun 2012</v>
      </c>
      <c r="B15" s="11">
        <v>89448</v>
      </c>
      <c r="C15" s="11">
        <v>1044332</v>
      </c>
      <c r="D15" s="11">
        <v>1133780</v>
      </c>
      <c r="E15" s="11">
        <v>75297</v>
      </c>
      <c r="F15" s="11">
        <v>309254</v>
      </c>
      <c r="G15" s="11">
        <v>384551</v>
      </c>
      <c r="H15" s="11">
        <v>122488</v>
      </c>
      <c r="I15" s="11">
        <v>1948229</v>
      </c>
      <c r="J15" s="11">
        <v>2070717</v>
      </c>
      <c r="K15" s="11">
        <v>3589048</v>
      </c>
    </row>
    <row r="16" spans="1:11" ht="12" customHeight="1">
      <c r="A16" s="2" t="str">
        <f>"Jul "&amp;RIGHT(A6,4)</f>
        <v>Jul 2012</v>
      </c>
      <c r="B16" s="11">
        <v>18408</v>
      </c>
      <c r="C16" s="11">
        <v>443695</v>
      </c>
      <c r="D16" s="11">
        <v>462103</v>
      </c>
      <c r="E16" s="11">
        <v>121733</v>
      </c>
      <c r="F16" s="11">
        <v>424893</v>
      </c>
      <c r="G16" s="11">
        <v>546626</v>
      </c>
      <c r="H16" s="11">
        <v>488915</v>
      </c>
      <c r="I16" s="11">
        <v>3930462</v>
      </c>
      <c r="J16" s="11">
        <v>4419377</v>
      </c>
      <c r="K16" s="11">
        <v>5428106</v>
      </c>
    </row>
    <row r="17" spans="1:11" ht="12" customHeight="1">
      <c r="A17" s="2" t="str">
        <f>"Aug "&amp;RIGHT(A6,4)</f>
        <v>Aug 2012</v>
      </c>
      <c r="B17" s="11">
        <v>82760</v>
      </c>
      <c r="C17" s="11">
        <v>1009011</v>
      </c>
      <c r="D17" s="11">
        <v>1091771</v>
      </c>
      <c r="E17" s="11">
        <v>64237</v>
      </c>
      <c r="F17" s="11">
        <v>361675</v>
      </c>
      <c r="G17" s="11">
        <v>425912</v>
      </c>
      <c r="H17" s="11">
        <v>156421</v>
      </c>
      <c r="I17" s="11">
        <v>1513746</v>
      </c>
      <c r="J17" s="11">
        <v>1670167</v>
      </c>
      <c r="K17" s="11">
        <v>3187850</v>
      </c>
    </row>
    <row r="18" spans="1:11" ht="12" customHeight="1">
      <c r="A18" s="2" t="str">
        <f>"Sep "&amp;RIGHT(A6,4)</f>
        <v>Sep 2012</v>
      </c>
      <c r="B18" s="11">
        <v>326799</v>
      </c>
      <c r="C18" s="11">
        <v>4307319</v>
      </c>
      <c r="D18" s="11">
        <v>4634118</v>
      </c>
      <c r="E18" s="11">
        <v>34162</v>
      </c>
      <c r="F18" s="11">
        <v>333342</v>
      </c>
      <c r="G18" s="11">
        <v>367504</v>
      </c>
      <c r="H18" s="11">
        <v>1257</v>
      </c>
      <c r="I18" s="11">
        <v>106450</v>
      </c>
      <c r="J18" s="11">
        <v>107707</v>
      </c>
      <c r="K18" s="11">
        <v>5109329</v>
      </c>
    </row>
    <row r="19" spans="1:11" ht="12" customHeight="1">
      <c r="A19" s="12" t="s">
        <v>58</v>
      </c>
      <c r="B19" s="13">
        <v>3653974</v>
      </c>
      <c r="C19" s="13">
        <v>43281239</v>
      </c>
      <c r="D19" s="13">
        <v>46935213</v>
      </c>
      <c r="E19" s="13">
        <v>609761</v>
      </c>
      <c r="F19" s="13">
        <v>3933622</v>
      </c>
      <c r="G19" s="13">
        <v>4543383</v>
      </c>
      <c r="H19" s="13">
        <v>771956</v>
      </c>
      <c r="I19" s="13">
        <v>8173463</v>
      </c>
      <c r="J19" s="13">
        <v>8945419</v>
      </c>
      <c r="K19" s="13">
        <v>60424015</v>
      </c>
    </row>
    <row r="20" spans="1:11" ht="12" customHeight="1">
      <c r="A20" s="14" t="s">
        <v>398</v>
      </c>
      <c r="B20" s="15">
        <v>778405</v>
      </c>
      <c r="C20" s="15">
        <v>9516435</v>
      </c>
      <c r="D20" s="15">
        <v>10294840</v>
      </c>
      <c r="E20" s="15">
        <v>91541</v>
      </c>
      <c r="F20" s="15">
        <v>640605</v>
      </c>
      <c r="G20" s="15">
        <v>732146</v>
      </c>
      <c r="H20" s="15">
        <v>210</v>
      </c>
      <c r="I20" s="15">
        <v>171101</v>
      </c>
      <c r="J20" s="15">
        <v>171311</v>
      </c>
      <c r="K20" s="15">
        <v>11198297</v>
      </c>
    </row>
    <row r="21" ht="12" customHeight="1">
      <c r="A21" s="3" t="str">
        <f>"FY "&amp;RIGHT(A6,4)+1</f>
        <v>FY 2013</v>
      </c>
    </row>
    <row r="22" spans="1:11" ht="12" customHeight="1">
      <c r="A22" s="2" t="str">
        <f>"Oct "&amp;RIGHT(A6,4)</f>
        <v>Oct 2012</v>
      </c>
      <c r="B22" s="11">
        <v>396420</v>
      </c>
      <c r="C22" s="11">
        <v>4741321</v>
      </c>
      <c r="D22" s="11">
        <v>5137741</v>
      </c>
      <c r="E22" s="11">
        <v>47978</v>
      </c>
      <c r="F22" s="11">
        <v>355312</v>
      </c>
      <c r="G22" s="11">
        <v>403290</v>
      </c>
      <c r="H22" s="11">
        <v>616</v>
      </c>
      <c r="I22" s="11">
        <v>100805</v>
      </c>
      <c r="J22" s="11">
        <v>101421</v>
      </c>
      <c r="K22" s="11">
        <v>5642452</v>
      </c>
    </row>
    <row r="23" spans="1:11" ht="12" customHeight="1">
      <c r="A23" s="2" t="str">
        <f>"Nov "&amp;RIGHT(A6,4)</f>
        <v>Nov 2012</v>
      </c>
      <c r="B23" s="11">
        <v>375016</v>
      </c>
      <c r="C23" s="11">
        <v>4162396</v>
      </c>
      <c r="D23" s="11">
        <v>4537412</v>
      </c>
      <c r="E23" s="11">
        <v>35528</v>
      </c>
      <c r="F23" s="11">
        <v>277377</v>
      </c>
      <c r="G23" s="11">
        <v>312905</v>
      </c>
      <c r="H23" s="11">
        <v>123</v>
      </c>
      <c r="I23" s="11">
        <v>81352</v>
      </c>
      <c r="J23" s="11">
        <v>81475</v>
      </c>
      <c r="K23" s="11">
        <v>4931792</v>
      </c>
    </row>
    <row r="24" spans="1:11" ht="12"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58</v>
      </c>
      <c r="B34" s="13">
        <v>771436</v>
      </c>
      <c r="C34" s="13">
        <v>8903717</v>
      </c>
      <c r="D34" s="13">
        <v>9675153</v>
      </c>
      <c r="E34" s="13">
        <v>83506</v>
      </c>
      <c r="F34" s="13">
        <v>632689</v>
      </c>
      <c r="G34" s="13">
        <v>716195</v>
      </c>
      <c r="H34" s="13">
        <v>739</v>
      </c>
      <c r="I34" s="13">
        <v>182157</v>
      </c>
      <c r="J34" s="13">
        <v>182896</v>
      </c>
      <c r="K34" s="13">
        <v>10574244</v>
      </c>
    </row>
    <row r="35" spans="1:11" ht="12" customHeight="1">
      <c r="A35" s="14" t="str">
        <f>"Total "&amp;MID(A20,7,LEN(A20)-13)&amp;" Months"</f>
        <v>Total 2 Months</v>
      </c>
      <c r="B35" s="15">
        <v>771436</v>
      </c>
      <c r="C35" s="15">
        <v>8903717</v>
      </c>
      <c r="D35" s="15">
        <v>9675153</v>
      </c>
      <c r="E35" s="15">
        <v>83506</v>
      </c>
      <c r="F35" s="15">
        <v>632689</v>
      </c>
      <c r="G35" s="15">
        <v>716195</v>
      </c>
      <c r="H35" s="15">
        <v>739</v>
      </c>
      <c r="I35" s="15">
        <v>182157</v>
      </c>
      <c r="J35" s="15">
        <v>182896</v>
      </c>
      <c r="K35" s="15">
        <v>10574244</v>
      </c>
    </row>
    <row r="36" spans="1:8" ht="12" customHeight="1">
      <c r="A36" s="36"/>
      <c r="B36" s="36"/>
      <c r="C36" s="36"/>
      <c r="D36" s="36"/>
      <c r="E36" s="36"/>
      <c r="F36" s="36"/>
      <c r="G36" s="36"/>
      <c r="H36" s="36"/>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152</v>
      </c>
      <c r="B2" s="46"/>
      <c r="C2" s="46"/>
      <c r="D2" s="46"/>
      <c r="E2" s="46"/>
      <c r="F2" s="46"/>
      <c r="G2" s="46"/>
      <c r="H2" s="46"/>
      <c r="I2" s="1"/>
    </row>
    <row r="3" spans="1:9" ht="24" customHeight="1">
      <c r="A3" s="48" t="s">
        <v>53</v>
      </c>
      <c r="B3" s="50" t="s">
        <v>153</v>
      </c>
      <c r="C3" s="56"/>
      <c r="D3" s="51"/>
      <c r="E3" s="50" t="s">
        <v>154</v>
      </c>
      <c r="F3" s="56"/>
      <c r="G3" s="51"/>
      <c r="H3" s="50" t="s">
        <v>155</v>
      </c>
      <c r="I3" s="56"/>
    </row>
    <row r="4" spans="1:9" ht="24" customHeight="1">
      <c r="A4" s="49"/>
      <c r="B4" s="10" t="s">
        <v>82</v>
      </c>
      <c r="C4" s="10" t="s">
        <v>84</v>
      </c>
      <c r="D4" s="10" t="s">
        <v>58</v>
      </c>
      <c r="E4" s="10" t="s">
        <v>244</v>
      </c>
      <c r="F4" s="10" t="s">
        <v>84</v>
      </c>
      <c r="G4" s="10" t="s">
        <v>230</v>
      </c>
      <c r="H4" s="10" t="s">
        <v>245</v>
      </c>
      <c r="I4" s="9" t="s">
        <v>84</v>
      </c>
    </row>
    <row r="5" spans="1:9" ht="12" customHeight="1">
      <c r="A5" s="1"/>
      <c r="B5" s="36" t="str">
        <f>REPT("-",29)&amp;" Number "&amp;REPT("-",28)&amp;"   "&amp;REPT("-",30)&amp;" Dollars "&amp;REPT("-",28)&amp;"   "&amp;REPT("-",19)&amp;" Cents "&amp;REPT("-",21)</f>
        <v>----------------------------- Number ----------------------------   ------------------------------ Dollars ----------------------------   ------------------- Cents ---------------------</v>
      </c>
      <c r="C5" s="36"/>
      <c r="D5" s="36"/>
      <c r="E5" s="36"/>
      <c r="F5" s="36"/>
      <c r="G5" s="36"/>
      <c r="H5" s="36"/>
      <c r="I5" s="36"/>
    </row>
    <row r="6" ht="12" customHeight="1">
      <c r="A6" s="3" t="s">
        <v>396</v>
      </c>
    </row>
    <row r="7" spans="1:9" ht="12" customHeight="1">
      <c r="A7" s="2" t="str">
        <f>"Oct "&amp;RIGHT(A6,4)-1</f>
        <v>Oct 2011</v>
      </c>
      <c r="B7" s="11">
        <v>446343</v>
      </c>
      <c r="C7" s="11">
        <v>5422473</v>
      </c>
      <c r="D7" s="11">
        <v>5868816</v>
      </c>
      <c r="E7" s="11">
        <v>95963.745</v>
      </c>
      <c r="F7" s="11">
        <v>1111606.965</v>
      </c>
      <c r="G7" s="11">
        <v>1207570.71</v>
      </c>
      <c r="H7" s="16">
        <v>21.5</v>
      </c>
      <c r="I7" s="16">
        <v>20.5</v>
      </c>
    </row>
    <row r="8" spans="1:9" ht="12" customHeight="1">
      <c r="A8" s="2" t="str">
        <f>"Nov "&amp;RIGHT(A6,4)-1</f>
        <v>Nov 2011</v>
      </c>
      <c r="B8" s="11">
        <v>423813</v>
      </c>
      <c r="C8" s="11">
        <v>4905668</v>
      </c>
      <c r="D8" s="11">
        <v>5329481</v>
      </c>
      <c r="E8" s="11">
        <v>91119.795</v>
      </c>
      <c r="F8" s="11">
        <v>1005661.94</v>
      </c>
      <c r="G8" s="11">
        <v>1096781.735</v>
      </c>
      <c r="H8" s="16">
        <v>21.5</v>
      </c>
      <c r="I8" s="16">
        <v>20.5</v>
      </c>
    </row>
    <row r="9" spans="1:9" ht="12" customHeight="1">
      <c r="A9" s="2" t="str">
        <f>"Dec "&amp;RIGHT(A6,4)-1</f>
        <v>Dec 2011</v>
      </c>
      <c r="B9" s="11">
        <v>348170</v>
      </c>
      <c r="C9" s="11">
        <v>3895152</v>
      </c>
      <c r="D9" s="11">
        <v>4243322</v>
      </c>
      <c r="E9" s="11">
        <v>74856.55</v>
      </c>
      <c r="F9" s="11">
        <v>798506.16</v>
      </c>
      <c r="G9" s="11">
        <v>873362.71</v>
      </c>
      <c r="H9" s="16">
        <v>21.5</v>
      </c>
      <c r="I9" s="16">
        <v>20.5</v>
      </c>
    </row>
    <row r="10" spans="1:9" ht="12" customHeight="1">
      <c r="A10" s="2" t="str">
        <f>"Jan "&amp;RIGHT(A6,4)</f>
        <v>Jan 2012</v>
      </c>
      <c r="B10" s="11">
        <v>448205</v>
      </c>
      <c r="C10" s="11">
        <v>5342780</v>
      </c>
      <c r="D10" s="11">
        <v>5790985</v>
      </c>
      <c r="E10" s="11">
        <v>96364.075</v>
      </c>
      <c r="F10" s="11">
        <v>1095269.9</v>
      </c>
      <c r="G10" s="11">
        <v>1191633.975</v>
      </c>
      <c r="H10" s="16">
        <v>21.5</v>
      </c>
      <c r="I10" s="16">
        <v>20.5</v>
      </c>
    </row>
    <row r="11" spans="1:9" ht="12" customHeight="1">
      <c r="A11" s="2" t="str">
        <f>"Feb "&amp;RIGHT(A6,4)</f>
        <v>Feb 2012</v>
      </c>
      <c r="B11" s="11">
        <v>447801</v>
      </c>
      <c r="C11" s="11">
        <v>5112124</v>
      </c>
      <c r="D11" s="11">
        <v>5559925</v>
      </c>
      <c r="E11" s="11">
        <v>96277.215</v>
      </c>
      <c r="F11" s="11">
        <v>1047985.42</v>
      </c>
      <c r="G11" s="11">
        <v>1144262.635</v>
      </c>
      <c r="H11" s="16">
        <v>21.5</v>
      </c>
      <c r="I11" s="16">
        <v>20.5</v>
      </c>
    </row>
    <row r="12" spans="1:9" ht="12" customHeight="1">
      <c r="A12" s="2" t="str">
        <f>"Mar "&amp;RIGHT(A6,4)</f>
        <v>Mar 2012</v>
      </c>
      <c r="B12" s="11">
        <v>458282</v>
      </c>
      <c r="C12" s="11">
        <v>5150481</v>
      </c>
      <c r="D12" s="11">
        <v>5608763</v>
      </c>
      <c r="E12" s="11">
        <v>98530.63</v>
      </c>
      <c r="F12" s="11">
        <v>1055848.605</v>
      </c>
      <c r="G12" s="11">
        <v>1154379.235</v>
      </c>
      <c r="H12" s="16">
        <v>21.5</v>
      </c>
      <c r="I12" s="16">
        <v>20.5</v>
      </c>
    </row>
    <row r="13" spans="1:9" ht="12" customHeight="1">
      <c r="A13" s="2" t="str">
        <f>"Apr "&amp;RIGHT(A6,4)</f>
        <v>Apr 2012</v>
      </c>
      <c r="B13" s="11">
        <v>414984</v>
      </c>
      <c r="C13" s="11">
        <v>4558142</v>
      </c>
      <c r="D13" s="11">
        <v>4973126</v>
      </c>
      <c r="E13" s="11">
        <v>89221.56</v>
      </c>
      <c r="F13" s="11">
        <v>934419.11</v>
      </c>
      <c r="G13" s="11">
        <v>1023640.67</v>
      </c>
      <c r="H13" s="16">
        <v>21.5</v>
      </c>
      <c r="I13" s="16">
        <v>20.5</v>
      </c>
    </row>
    <row r="14" spans="1:9" ht="12" customHeight="1">
      <c r="A14" s="2" t="str">
        <f>"May "&amp;RIGHT(A6,4)</f>
        <v>May 2012</v>
      </c>
      <c r="B14" s="11">
        <v>466168</v>
      </c>
      <c r="C14" s="11">
        <v>5269096</v>
      </c>
      <c r="D14" s="11">
        <v>5735264</v>
      </c>
      <c r="E14" s="11">
        <v>100226.12</v>
      </c>
      <c r="F14" s="11">
        <v>1080164.68</v>
      </c>
      <c r="G14" s="11">
        <v>1180390.8</v>
      </c>
      <c r="H14" s="16">
        <v>21.5</v>
      </c>
      <c r="I14" s="16">
        <v>20.5</v>
      </c>
    </row>
    <row r="15" spans="1:9" ht="12" customHeight="1">
      <c r="A15" s="2" t="str">
        <f>"Jun "&amp;RIGHT(A6,4)</f>
        <v>Jun 2012</v>
      </c>
      <c r="B15" s="11">
        <v>287233</v>
      </c>
      <c r="C15" s="11">
        <v>3301815</v>
      </c>
      <c r="D15" s="11">
        <v>3589048</v>
      </c>
      <c r="E15" s="11">
        <v>61755.095</v>
      </c>
      <c r="F15" s="11">
        <v>676872.075</v>
      </c>
      <c r="G15" s="11">
        <v>738627.17</v>
      </c>
      <c r="H15" s="16">
        <v>21.5</v>
      </c>
      <c r="I15" s="16">
        <v>20.5</v>
      </c>
    </row>
    <row r="16" spans="1:9" ht="12" customHeight="1">
      <c r="A16" s="2" t="str">
        <f>"Jul "&amp;RIGHT(A6,4)</f>
        <v>Jul 2012</v>
      </c>
      <c r="B16" s="11">
        <v>629056</v>
      </c>
      <c r="C16" s="11">
        <v>4799050</v>
      </c>
      <c r="D16" s="11">
        <v>5428106</v>
      </c>
      <c r="E16" s="11">
        <v>127383.84</v>
      </c>
      <c r="F16" s="11">
        <v>923817.125</v>
      </c>
      <c r="G16" s="11">
        <v>1051200.965</v>
      </c>
      <c r="H16" s="16">
        <v>20.25</v>
      </c>
      <c r="I16" s="16">
        <v>19.25</v>
      </c>
    </row>
    <row r="17" spans="1:9" ht="12" customHeight="1">
      <c r="A17" s="2" t="str">
        <f>"Aug "&amp;RIGHT(A6,4)</f>
        <v>Aug 2012</v>
      </c>
      <c r="B17" s="11">
        <v>303418</v>
      </c>
      <c r="C17" s="11">
        <v>2884432</v>
      </c>
      <c r="D17" s="11">
        <v>3187850</v>
      </c>
      <c r="E17" s="11">
        <v>61442.145</v>
      </c>
      <c r="F17" s="11">
        <v>555253.16</v>
      </c>
      <c r="G17" s="11">
        <v>616695.305</v>
      </c>
      <c r="H17" s="16">
        <v>20.25</v>
      </c>
      <c r="I17" s="16">
        <v>19.25</v>
      </c>
    </row>
    <row r="18" spans="1:9" ht="12" customHeight="1">
      <c r="A18" s="2" t="str">
        <f>"Sep "&amp;RIGHT(A6,4)</f>
        <v>Sep 2012</v>
      </c>
      <c r="B18" s="11">
        <v>362218</v>
      </c>
      <c r="C18" s="11">
        <v>4747111</v>
      </c>
      <c r="D18" s="11">
        <v>5109329</v>
      </c>
      <c r="E18" s="11">
        <v>73349.145</v>
      </c>
      <c r="F18" s="11">
        <v>913818.8675</v>
      </c>
      <c r="G18" s="11">
        <v>987168.0125</v>
      </c>
      <c r="H18" s="16">
        <v>20.25</v>
      </c>
      <c r="I18" s="16">
        <v>19.25</v>
      </c>
    </row>
    <row r="19" spans="1:9" ht="12" customHeight="1">
      <c r="A19" s="12" t="s">
        <v>58</v>
      </c>
      <c r="B19" s="13">
        <v>5035691</v>
      </c>
      <c r="C19" s="13">
        <v>55388324</v>
      </c>
      <c r="D19" s="13">
        <v>60424015</v>
      </c>
      <c r="E19" s="13">
        <v>1066489.915</v>
      </c>
      <c r="F19" s="13">
        <v>11199224.0075</v>
      </c>
      <c r="G19" s="13">
        <v>12265713.9225</v>
      </c>
      <c r="H19" s="17">
        <v>21.1786</v>
      </c>
      <c r="I19" s="17">
        <v>20.2195</v>
      </c>
    </row>
    <row r="20" spans="1:9" ht="12" customHeight="1">
      <c r="A20" s="14" t="s">
        <v>398</v>
      </c>
      <c r="B20" s="15">
        <v>870156</v>
      </c>
      <c r="C20" s="15">
        <v>10328141</v>
      </c>
      <c r="D20" s="15">
        <v>11198297</v>
      </c>
      <c r="E20" s="15">
        <v>187083.54</v>
      </c>
      <c r="F20" s="15">
        <v>2117268.905</v>
      </c>
      <c r="G20" s="15">
        <v>2304352.445</v>
      </c>
      <c r="H20" s="18">
        <v>21.5</v>
      </c>
      <c r="I20" s="18">
        <v>20.5</v>
      </c>
    </row>
    <row r="21" ht="12" customHeight="1">
      <c r="A21" s="3" t="str">
        <f>"FY "&amp;RIGHT(A6,4)+1</f>
        <v>FY 2013</v>
      </c>
    </row>
    <row r="22" spans="1:9" ht="12" customHeight="1">
      <c r="A22" s="2" t="str">
        <f>"Oct "&amp;RIGHT(A6,4)</f>
        <v>Oct 2012</v>
      </c>
      <c r="B22" s="11">
        <v>445014</v>
      </c>
      <c r="C22" s="11">
        <v>5197438</v>
      </c>
      <c r="D22" s="11">
        <v>5642452</v>
      </c>
      <c r="E22" s="11">
        <v>90115.335</v>
      </c>
      <c r="F22" s="11">
        <v>1000506.815</v>
      </c>
      <c r="G22" s="11">
        <v>1090622.15</v>
      </c>
      <c r="H22" s="16">
        <v>20.25</v>
      </c>
      <c r="I22" s="16">
        <v>19.25</v>
      </c>
    </row>
    <row r="23" spans="1:9" ht="12" customHeight="1">
      <c r="A23" s="2" t="str">
        <f>"Nov "&amp;RIGHT(A6,4)</f>
        <v>Nov 2012</v>
      </c>
      <c r="B23" s="11">
        <v>410667</v>
      </c>
      <c r="C23" s="11">
        <v>4521125</v>
      </c>
      <c r="D23" s="11">
        <v>4931792</v>
      </c>
      <c r="E23" s="11">
        <v>83160.0675</v>
      </c>
      <c r="F23" s="11">
        <v>870316.5625</v>
      </c>
      <c r="G23" s="11">
        <v>953476.63</v>
      </c>
      <c r="H23" s="16">
        <v>20.25</v>
      </c>
      <c r="I23" s="16">
        <v>19.25</v>
      </c>
    </row>
    <row r="24" spans="1:9" ht="12" customHeight="1">
      <c r="A24" s="2" t="str">
        <f>"Dec "&amp;RIGHT(A6,4)</f>
        <v>Dec 2012</v>
      </c>
      <c r="B24" s="11" t="s">
        <v>397</v>
      </c>
      <c r="C24" s="11" t="s">
        <v>397</v>
      </c>
      <c r="D24" s="11" t="s">
        <v>397</v>
      </c>
      <c r="E24" s="11" t="s">
        <v>397</v>
      </c>
      <c r="F24" s="11" t="s">
        <v>397</v>
      </c>
      <c r="G24" s="11" t="s">
        <v>397</v>
      </c>
      <c r="H24" s="16" t="s">
        <v>397</v>
      </c>
      <c r="I24" s="16" t="s">
        <v>397</v>
      </c>
    </row>
    <row r="25" spans="1:9" ht="12" customHeight="1">
      <c r="A25" s="2" t="str">
        <f>"Jan "&amp;RIGHT(A6,4)+1</f>
        <v>Jan 2013</v>
      </c>
      <c r="B25" s="11" t="s">
        <v>397</v>
      </c>
      <c r="C25" s="11" t="s">
        <v>397</v>
      </c>
      <c r="D25" s="11" t="s">
        <v>397</v>
      </c>
      <c r="E25" s="11" t="s">
        <v>397</v>
      </c>
      <c r="F25" s="11" t="s">
        <v>397</v>
      </c>
      <c r="G25" s="11" t="s">
        <v>397</v>
      </c>
      <c r="H25" s="16" t="s">
        <v>397</v>
      </c>
      <c r="I25" s="16" t="s">
        <v>397</v>
      </c>
    </row>
    <row r="26" spans="1:9" ht="12" customHeight="1">
      <c r="A26" s="2" t="str">
        <f>"Feb "&amp;RIGHT(A6,4)+1</f>
        <v>Feb 2013</v>
      </c>
      <c r="B26" s="11" t="s">
        <v>397</v>
      </c>
      <c r="C26" s="11" t="s">
        <v>397</v>
      </c>
      <c r="D26" s="11" t="s">
        <v>397</v>
      </c>
      <c r="E26" s="11" t="s">
        <v>397</v>
      </c>
      <c r="F26" s="11" t="s">
        <v>397</v>
      </c>
      <c r="G26" s="11" t="s">
        <v>397</v>
      </c>
      <c r="H26" s="16" t="s">
        <v>397</v>
      </c>
      <c r="I26" s="16" t="s">
        <v>397</v>
      </c>
    </row>
    <row r="27" spans="1:9" ht="12" customHeight="1">
      <c r="A27" s="2" t="str">
        <f>"Mar "&amp;RIGHT(A6,4)+1</f>
        <v>Mar 2013</v>
      </c>
      <c r="B27" s="11" t="s">
        <v>397</v>
      </c>
      <c r="C27" s="11" t="s">
        <v>397</v>
      </c>
      <c r="D27" s="11" t="s">
        <v>397</v>
      </c>
      <c r="E27" s="11" t="s">
        <v>397</v>
      </c>
      <c r="F27" s="11" t="s">
        <v>397</v>
      </c>
      <c r="G27" s="11" t="s">
        <v>397</v>
      </c>
      <c r="H27" s="16" t="s">
        <v>397</v>
      </c>
      <c r="I27" s="16" t="s">
        <v>397</v>
      </c>
    </row>
    <row r="28" spans="1:9" ht="12" customHeight="1">
      <c r="A28" s="2" t="str">
        <f>"Apr "&amp;RIGHT(A6,4)+1</f>
        <v>Apr 2013</v>
      </c>
      <c r="B28" s="11" t="s">
        <v>397</v>
      </c>
      <c r="C28" s="11" t="s">
        <v>397</v>
      </c>
      <c r="D28" s="11" t="s">
        <v>397</v>
      </c>
      <c r="E28" s="11" t="s">
        <v>397</v>
      </c>
      <c r="F28" s="11" t="s">
        <v>397</v>
      </c>
      <c r="G28" s="11" t="s">
        <v>397</v>
      </c>
      <c r="H28" s="16" t="s">
        <v>397</v>
      </c>
      <c r="I28" s="16" t="s">
        <v>397</v>
      </c>
    </row>
    <row r="29" spans="1:9" ht="12" customHeight="1">
      <c r="A29" s="2" t="str">
        <f>"May "&amp;RIGHT(A6,4)+1</f>
        <v>May 2013</v>
      </c>
      <c r="B29" s="11" t="s">
        <v>397</v>
      </c>
      <c r="C29" s="11" t="s">
        <v>397</v>
      </c>
      <c r="D29" s="11" t="s">
        <v>397</v>
      </c>
      <c r="E29" s="11" t="s">
        <v>397</v>
      </c>
      <c r="F29" s="11" t="s">
        <v>397</v>
      </c>
      <c r="G29" s="11" t="s">
        <v>397</v>
      </c>
      <c r="H29" s="16" t="s">
        <v>397</v>
      </c>
      <c r="I29" s="16" t="s">
        <v>397</v>
      </c>
    </row>
    <row r="30" spans="1:9" ht="12" customHeight="1">
      <c r="A30" s="2" t="str">
        <f>"Jun "&amp;RIGHT(A6,4)+1</f>
        <v>Jun 2013</v>
      </c>
      <c r="B30" s="11" t="s">
        <v>397</v>
      </c>
      <c r="C30" s="11" t="s">
        <v>397</v>
      </c>
      <c r="D30" s="11" t="s">
        <v>397</v>
      </c>
      <c r="E30" s="11" t="s">
        <v>397</v>
      </c>
      <c r="F30" s="11" t="s">
        <v>397</v>
      </c>
      <c r="G30" s="11" t="s">
        <v>397</v>
      </c>
      <c r="H30" s="16" t="s">
        <v>397</v>
      </c>
      <c r="I30" s="16" t="s">
        <v>397</v>
      </c>
    </row>
    <row r="31" spans="1:9" ht="12" customHeight="1">
      <c r="A31" s="2" t="str">
        <f>"Jul "&amp;RIGHT(A6,4)+1</f>
        <v>Jul 2013</v>
      </c>
      <c r="B31" s="11" t="s">
        <v>397</v>
      </c>
      <c r="C31" s="11" t="s">
        <v>397</v>
      </c>
      <c r="D31" s="11" t="s">
        <v>397</v>
      </c>
      <c r="E31" s="11" t="s">
        <v>397</v>
      </c>
      <c r="F31" s="11" t="s">
        <v>397</v>
      </c>
      <c r="G31" s="11" t="s">
        <v>397</v>
      </c>
      <c r="H31" s="16" t="s">
        <v>397</v>
      </c>
      <c r="I31" s="16" t="s">
        <v>397</v>
      </c>
    </row>
    <row r="32" spans="1:9" ht="12" customHeight="1">
      <c r="A32" s="2" t="str">
        <f>"Aug "&amp;RIGHT(A6,4)+1</f>
        <v>Aug 2013</v>
      </c>
      <c r="B32" s="11" t="s">
        <v>397</v>
      </c>
      <c r="C32" s="11" t="s">
        <v>397</v>
      </c>
      <c r="D32" s="11" t="s">
        <v>397</v>
      </c>
      <c r="E32" s="11" t="s">
        <v>397</v>
      </c>
      <c r="F32" s="11" t="s">
        <v>397</v>
      </c>
      <c r="G32" s="11" t="s">
        <v>397</v>
      </c>
      <c r="H32" s="16" t="s">
        <v>397</v>
      </c>
      <c r="I32" s="16" t="s">
        <v>397</v>
      </c>
    </row>
    <row r="33" spans="1:9" ht="12" customHeight="1">
      <c r="A33" s="2" t="str">
        <f>"Sep "&amp;RIGHT(A6,4)+1</f>
        <v>Sep 2013</v>
      </c>
      <c r="B33" s="11" t="s">
        <v>397</v>
      </c>
      <c r="C33" s="11" t="s">
        <v>397</v>
      </c>
      <c r="D33" s="11" t="s">
        <v>397</v>
      </c>
      <c r="E33" s="11" t="s">
        <v>397</v>
      </c>
      <c r="F33" s="11" t="s">
        <v>397</v>
      </c>
      <c r="G33" s="11" t="s">
        <v>397</v>
      </c>
      <c r="H33" s="16" t="s">
        <v>397</v>
      </c>
      <c r="I33" s="16" t="s">
        <v>397</v>
      </c>
    </row>
    <row r="34" spans="1:9" ht="12" customHeight="1">
      <c r="A34" s="12" t="s">
        <v>58</v>
      </c>
      <c r="B34" s="13">
        <v>855681</v>
      </c>
      <c r="C34" s="13">
        <v>9718563</v>
      </c>
      <c r="D34" s="13">
        <v>10574244</v>
      </c>
      <c r="E34" s="13">
        <v>173275.4025</v>
      </c>
      <c r="F34" s="13">
        <v>1870823.3775</v>
      </c>
      <c r="G34" s="13">
        <v>2044098.78</v>
      </c>
      <c r="H34" s="17">
        <v>20.25</v>
      </c>
      <c r="I34" s="17">
        <v>19.25</v>
      </c>
    </row>
    <row r="35" spans="1:9" ht="12" customHeight="1">
      <c r="A35" s="14" t="str">
        <f>"Total "&amp;MID(A20,7,LEN(A20)-13)&amp;" Months"</f>
        <v>Total 2 Months</v>
      </c>
      <c r="B35" s="15">
        <v>855681</v>
      </c>
      <c r="C35" s="15">
        <v>9718563</v>
      </c>
      <c r="D35" s="15">
        <v>10574244</v>
      </c>
      <c r="E35" s="15">
        <v>173275.4025</v>
      </c>
      <c r="F35" s="15">
        <v>1870823.3775</v>
      </c>
      <c r="G35" s="15">
        <v>2044098.78</v>
      </c>
      <c r="H35" s="18">
        <v>20.25</v>
      </c>
      <c r="I35" s="18">
        <v>19.25</v>
      </c>
    </row>
    <row r="36" spans="1:9" ht="12" customHeight="1">
      <c r="A36" s="36"/>
      <c r="B36" s="36"/>
      <c r="C36" s="36"/>
      <c r="D36" s="36"/>
      <c r="E36" s="36"/>
      <c r="F36" s="36"/>
      <c r="G36" s="36"/>
      <c r="H36" s="36"/>
      <c r="I36" s="36"/>
    </row>
    <row r="37" spans="1:9" ht="69.75" customHeight="1">
      <c r="A37" s="55" t="s">
        <v>156</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A1" sqref="A1:J1"/>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44" t="s">
        <v>395</v>
      </c>
      <c r="B1" s="44"/>
      <c r="C1" s="44"/>
      <c r="D1" s="44"/>
      <c r="E1" s="44"/>
      <c r="F1" s="44"/>
      <c r="G1" s="44"/>
      <c r="H1" s="44"/>
      <c r="I1" s="44"/>
      <c r="J1" s="44"/>
      <c r="K1" s="66">
        <v>41313</v>
      </c>
    </row>
    <row r="2" spans="1:11" ht="12" customHeight="1">
      <c r="A2" s="46" t="s">
        <v>157</v>
      </c>
      <c r="B2" s="46"/>
      <c r="C2" s="46"/>
      <c r="D2" s="46"/>
      <c r="E2" s="46"/>
      <c r="F2" s="46"/>
      <c r="G2" s="46"/>
      <c r="H2" s="46"/>
      <c r="I2" s="46"/>
      <c r="J2" s="46"/>
      <c r="K2" s="1"/>
    </row>
    <row r="3" spans="1:11" ht="24" customHeight="1">
      <c r="A3" s="48" t="s">
        <v>53</v>
      </c>
      <c r="B3" s="50" t="s">
        <v>206</v>
      </c>
      <c r="C3" s="56"/>
      <c r="D3" s="56"/>
      <c r="E3" s="51"/>
      <c r="F3" s="50" t="s">
        <v>158</v>
      </c>
      <c r="G3" s="56"/>
      <c r="H3" s="56"/>
      <c r="I3" s="51"/>
      <c r="J3" s="50" t="s">
        <v>159</v>
      </c>
      <c r="K3" s="56"/>
    </row>
    <row r="4" spans="1:11" ht="45" customHeight="1">
      <c r="A4" s="49"/>
      <c r="B4" s="10" t="s">
        <v>160</v>
      </c>
      <c r="C4" s="10" t="s">
        <v>161</v>
      </c>
      <c r="D4" s="10" t="s">
        <v>162</v>
      </c>
      <c r="E4" s="10" t="s">
        <v>58</v>
      </c>
      <c r="F4" s="10" t="s">
        <v>388</v>
      </c>
      <c r="G4" s="33" t="s">
        <v>391</v>
      </c>
      <c r="H4" s="10" t="s">
        <v>390</v>
      </c>
      <c r="I4" s="10" t="s">
        <v>366</v>
      </c>
      <c r="J4" s="31" t="s">
        <v>389</v>
      </c>
      <c r="K4" s="34" t="s">
        <v>392</v>
      </c>
    </row>
    <row r="5" spans="1:11" ht="12" customHeight="1">
      <c r="A5" s="1"/>
      <c r="B5" s="36" t="str">
        <f>REPT("-",42)&amp;" Number "&amp;REPT("-",39)&amp;"   "&amp;REPT("-",52)&amp;" Dollars "&amp;REPT("-",58)</f>
        <v>------------------------------------------ Number ---------------------------------------   ---------------------------------------------------- Dollars ----------------------------------------------------------</v>
      </c>
      <c r="C5" s="36"/>
      <c r="D5" s="36"/>
      <c r="E5" s="36"/>
      <c r="F5" s="36"/>
      <c r="G5" s="36"/>
      <c r="H5" s="36"/>
      <c r="I5" s="36"/>
      <c r="J5" s="36"/>
      <c r="K5" s="36"/>
    </row>
    <row r="6" ht="12" customHeight="1">
      <c r="A6" s="3" t="s">
        <v>396</v>
      </c>
    </row>
    <row r="7" spans="1:11" ht="12" customHeight="1">
      <c r="A7" s="2" t="str">
        <f>"Oct "&amp;RIGHT(A6,4)-1</f>
        <v>Oct 2011</v>
      </c>
      <c r="B7" s="11">
        <v>2110832</v>
      </c>
      <c r="C7" s="11">
        <v>2099048</v>
      </c>
      <c r="D7" s="11">
        <v>4823524</v>
      </c>
      <c r="E7" s="11">
        <v>9033404</v>
      </c>
      <c r="F7" s="11">
        <v>398998918</v>
      </c>
      <c r="G7" s="11" t="s">
        <v>397</v>
      </c>
      <c r="H7" s="11" t="s">
        <v>397</v>
      </c>
      <c r="I7" s="11">
        <v>459039817</v>
      </c>
      <c r="J7" s="16">
        <v>44.1693</v>
      </c>
      <c r="K7" s="16" t="s">
        <v>397</v>
      </c>
    </row>
    <row r="8" spans="1:11" ht="12" customHeight="1">
      <c r="A8" s="2" t="str">
        <f>"Nov "&amp;RIGHT(A6,4)-1</f>
        <v>Nov 2011</v>
      </c>
      <c r="B8" s="11">
        <v>2094734</v>
      </c>
      <c r="C8" s="11">
        <v>2085629</v>
      </c>
      <c r="D8" s="11">
        <v>4779480</v>
      </c>
      <c r="E8" s="11">
        <v>8959843</v>
      </c>
      <c r="F8" s="11">
        <v>418576986</v>
      </c>
      <c r="G8" s="11" t="s">
        <v>397</v>
      </c>
      <c r="H8" s="11" t="s">
        <v>397</v>
      </c>
      <c r="I8" s="11">
        <v>498610095</v>
      </c>
      <c r="J8" s="16">
        <v>46.717</v>
      </c>
      <c r="K8" s="16" t="s">
        <v>397</v>
      </c>
    </row>
    <row r="9" spans="1:11" ht="12" customHeight="1">
      <c r="A9" s="2" t="str">
        <f>"Dec "&amp;RIGHT(A6,4)-1</f>
        <v>Dec 2011</v>
      </c>
      <c r="B9" s="11">
        <v>2070278</v>
      </c>
      <c r="C9" s="11">
        <v>2063878</v>
      </c>
      <c r="D9" s="11">
        <v>4731107</v>
      </c>
      <c r="E9" s="11">
        <v>8865263</v>
      </c>
      <c r="F9" s="11">
        <v>408611805</v>
      </c>
      <c r="G9" s="11" t="s">
        <v>397</v>
      </c>
      <c r="H9" s="11" t="s">
        <v>397</v>
      </c>
      <c r="I9" s="11">
        <v>533914909</v>
      </c>
      <c r="J9" s="16">
        <v>46.0913</v>
      </c>
      <c r="K9" s="16" t="s">
        <v>397</v>
      </c>
    </row>
    <row r="10" spans="1:11" ht="12" customHeight="1">
      <c r="A10" s="2" t="str">
        <f>"Jan "&amp;RIGHT(A6,4)</f>
        <v>Jan 2012</v>
      </c>
      <c r="B10" s="11">
        <v>2096258</v>
      </c>
      <c r="C10" s="11">
        <v>2077096</v>
      </c>
      <c r="D10" s="11">
        <v>4758360</v>
      </c>
      <c r="E10" s="11">
        <v>8931714</v>
      </c>
      <c r="F10" s="11">
        <v>410083235</v>
      </c>
      <c r="G10" s="11" t="s">
        <v>397</v>
      </c>
      <c r="H10" s="11" t="s">
        <v>397</v>
      </c>
      <c r="I10" s="11">
        <v>548987999</v>
      </c>
      <c r="J10" s="16">
        <v>45.9132</v>
      </c>
      <c r="K10" s="16" t="s">
        <v>397</v>
      </c>
    </row>
    <row r="11" spans="1:11" ht="12" customHeight="1">
      <c r="A11" s="2" t="str">
        <f>"Feb "&amp;RIGHT(A6,4)</f>
        <v>Feb 2012</v>
      </c>
      <c r="B11" s="11">
        <v>2080402</v>
      </c>
      <c r="C11" s="11">
        <v>2062815</v>
      </c>
      <c r="D11" s="11">
        <v>4699793</v>
      </c>
      <c r="E11" s="11">
        <v>8843010</v>
      </c>
      <c r="F11" s="11">
        <v>384626753</v>
      </c>
      <c r="G11" s="11" t="s">
        <v>397</v>
      </c>
      <c r="H11" s="11" t="s">
        <v>397</v>
      </c>
      <c r="I11" s="11">
        <v>540209453</v>
      </c>
      <c r="J11" s="16">
        <v>43.495</v>
      </c>
      <c r="K11" s="16" t="s">
        <v>397</v>
      </c>
    </row>
    <row r="12" spans="1:11" ht="12" customHeight="1">
      <c r="A12" s="2" t="str">
        <f>"Mar "&amp;RIGHT(A6,4)</f>
        <v>Mar 2012</v>
      </c>
      <c r="B12" s="11">
        <v>2090851</v>
      </c>
      <c r="C12" s="11">
        <v>2068129</v>
      </c>
      <c r="D12" s="11">
        <v>4723192</v>
      </c>
      <c r="E12" s="11">
        <v>8882172</v>
      </c>
      <c r="F12" s="11">
        <v>396226866</v>
      </c>
      <c r="G12" s="11" t="s">
        <v>397</v>
      </c>
      <c r="H12" s="11" t="s">
        <v>397</v>
      </c>
      <c r="I12" s="11">
        <v>542283772</v>
      </c>
      <c r="J12" s="16">
        <v>44.6092</v>
      </c>
      <c r="K12" s="16" t="s">
        <v>397</v>
      </c>
    </row>
    <row r="13" spans="1:11" ht="12" customHeight="1">
      <c r="A13" s="2" t="str">
        <f>"Apr "&amp;RIGHT(A6,4)</f>
        <v>Apr 2012</v>
      </c>
      <c r="B13" s="11">
        <v>2085655</v>
      </c>
      <c r="C13" s="11">
        <v>2060846</v>
      </c>
      <c r="D13" s="11">
        <v>4710413</v>
      </c>
      <c r="E13" s="11">
        <v>8856914</v>
      </c>
      <c r="F13" s="11">
        <v>410228704</v>
      </c>
      <c r="G13" s="11" t="s">
        <v>397</v>
      </c>
      <c r="H13" s="11" t="s">
        <v>397</v>
      </c>
      <c r="I13" s="11">
        <v>554232348</v>
      </c>
      <c r="J13" s="16">
        <v>46.3173</v>
      </c>
      <c r="K13" s="16" t="s">
        <v>397</v>
      </c>
    </row>
    <row r="14" spans="1:11" ht="12" customHeight="1">
      <c r="A14" s="2" t="str">
        <f>"May "&amp;RIGHT(A6,4)</f>
        <v>May 2012</v>
      </c>
      <c r="B14" s="11">
        <v>2105365</v>
      </c>
      <c r="C14" s="11">
        <v>2069218</v>
      </c>
      <c r="D14" s="11">
        <v>4745604</v>
      </c>
      <c r="E14" s="11">
        <v>8920187</v>
      </c>
      <c r="F14" s="11">
        <v>399367913</v>
      </c>
      <c r="G14" s="11" t="s">
        <v>397</v>
      </c>
      <c r="H14" s="11" t="s">
        <v>397</v>
      </c>
      <c r="I14" s="11">
        <v>555504783</v>
      </c>
      <c r="J14" s="16">
        <v>44.7712</v>
      </c>
      <c r="K14" s="16" t="s">
        <v>397</v>
      </c>
    </row>
    <row r="15" spans="1:11" ht="12" customHeight="1">
      <c r="A15" s="2" t="str">
        <f>"Jun "&amp;RIGHT(A6,4)</f>
        <v>Jun 2012</v>
      </c>
      <c r="B15" s="11">
        <v>2098479</v>
      </c>
      <c r="C15" s="11">
        <v>2057473</v>
      </c>
      <c r="D15" s="11">
        <v>4739845</v>
      </c>
      <c r="E15" s="11">
        <v>8895797</v>
      </c>
      <c r="F15" s="11">
        <v>405470766</v>
      </c>
      <c r="G15" s="11" t="s">
        <v>397</v>
      </c>
      <c r="H15" s="11" t="s">
        <v>397</v>
      </c>
      <c r="I15" s="11">
        <v>574955708</v>
      </c>
      <c r="J15" s="16">
        <v>45.58</v>
      </c>
      <c r="K15" s="16" t="s">
        <v>397</v>
      </c>
    </row>
    <row r="16" spans="1:11" ht="12" customHeight="1">
      <c r="A16" s="2" t="str">
        <f>"Jul "&amp;RIGHT(A6,4)</f>
        <v>Jul 2012</v>
      </c>
      <c r="B16" s="11">
        <v>2092266</v>
      </c>
      <c r="C16" s="11">
        <v>2050275</v>
      </c>
      <c r="D16" s="11">
        <v>4734967</v>
      </c>
      <c r="E16" s="11">
        <v>8877508</v>
      </c>
      <c r="F16" s="11">
        <v>397040804</v>
      </c>
      <c r="G16" s="11" t="s">
        <v>397</v>
      </c>
      <c r="H16" s="11" t="s">
        <v>397</v>
      </c>
      <c r="I16" s="11">
        <v>542421141</v>
      </c>
      <c r="J16" s="16">
        <v>44.7244</v>
      </c>
      <c r="K16" s="16" t="s">
        <v>397</v>
      </c>
    </row>
    <row r="17" spans="1:11" ht="12" customHeight="1">
      <c r="A17" s="2" t="str">
        <f>"Aug "&amp;RIGHT(A6,4)</f>
        <v>Aug 2012</v>
      </c>
      <c r="B17" s="11">
        <v>2115488</v>
      </c>
      <c r="C17" s="11">
        <v>2069638</v>
      </c>
      <c r="D17" s="11">
        <v>4780815</v>
      </c>
      <c r="E17" s="11">
        <v>8965941</v>
      </c>
      <c r="F17" s="11">
        <v>388073711</v>
      </c>
      <c r="G17" s="11" t="s">
        <v>397</v>
      </c>
      <c r="H17" s="11" t="s">
        <v>397</v>
      </c>
      <c r="I17" s="11">
        <v>558315085</v>
      </c>
      <c r="J17" s="16">
        <v>43.2831</v>
      </c>
      <c r="K17" s="16" t="s">
        <v>397</v>
      </c>
    </row>
    <row r="18" spans="1:11" ht="12" customHeight="1">
      <c r="A18" s="2" t="str">
        <f>"Sep "&amp;RIGHT(A6,4)</f>
        <v>Sep 2012</v>
      </c>
      <c r="B18" s="11">
        <v>2082972</v>
      </c>
      <c r="C18" s="11">
        <v>2049881</v>
      </c>
      <c r="D18" s="11">
        <v>4726915</v>
      </c>
      <c r="E18" s="11">
        <v>8859768</v>
      </c>
      <c r="F18" s="11">
        <v>396109871</v>
      </c>
      <c r="G18" s="11" t="s">
        <v>397</v>
      </c>
      <c r="H18" s="11">
        <v>93900000</v>
      </c>
      <c r="I18" s="11">
        <v>944562202</v>
      </c>
      <c r="J18" s="16">
        <v>44.7088</v>
      </c>
      <c r="K18" s="16" t="s">
        <v>397</v>
      </c>
    </row>
    <row r="19" spans="1:11" ht="12" customHeight="1">
      <c r="A19" s="12" t="s">
        <v>58</v>
      </c>
      <c r="B19" s="13">
        <v>2093631.6667</v>
      </c>
      <c r="C19" s="13">
        <v>2067827.1667</v>
      </c>
      <c r="D19" s="13">
        <v>4746167.9167</v>
      </c>
      <c r="E19" s="13">
        <v>8907626.75</v>
      </c>
      <c r="F19" s="13">
        <v>4813416332</v>
      </c>
      <c r="G19" s="13">
        <v>1931802564</v>
      </c>
      <c r="H19" s="13">
        <v>93900000</v>
      </c>
      <c r="I19" s="13">
        <v>6853037312</v>
      </c>
      <c r="J19" s="17">
        <v>45.0309</v>
      </c>
      <c r="K19" s="17">
        <v>18.0726</v>
      </c>
    </row>
    <row r="20" spans="1:11" ht="12" customHeight="1">
      <c r="A20" s="14" t="s">
        <v>398</v>
      </c>
      <c r="B20" s="15">
        <v>2102783</v>
      </c>
      <c r="C20" s="15">
        <v>2092338.5</v>
      </c>
      <c r="D20" s="15">
        <v>4801502</v>
      </c>
      <c r="E20" s="15">
        <v>8996623.5</v>
      </c>
      <c r="F20" s="15">
        <v>817575904</v>
      </c>
      <c r="G20" s="15">
        <v>140074008</v>
      </c>
      <c r="H20" s="15" t="s">
        <v>397</v>
      </c>
      <c r="I20" s="15">
        <v>957649912</v>
      </c>
      <c r="J20" s="18">
        <v>45.4379</v>
      </c>
      <c r="K20" s="18">
        <v>7.7848</v>
      </c>
    </row>
    <row r="21" ht="12" customHeight="1">
      <c r="A21" s="3" t="str">
        <f>"FY "&amp;RIGHT(A6,4)+1</f>
        <v>FY 2013</v>
      </c>
    </row>
    <row r="22" spans="1:11" ht="12" customHeight="1">
      <c r="A22" s="2" t="str">
        <f>"Oct "&amp;RIGHT(A6,4)</f>
        <v>Oct 2012</v>
      </c>
      <c r="B22" s="11">
        <v>2099268</v>
      </c>
      <c r="C22" s="11">
        <v>2068829</v>
      </c>
      <c r="D22" s="11">
        <v>4744677</v>
      </c>
      <c r="E22" s="11">
        <v>8912774</v>
      </c>
      <c r="F22" s="11">
        <v>395791710</v>
      </c>
      <c r="G22" s="11" t="s">
        <v>397</v>
      </c>
      <c r="H22" s="11" t="s">
        <v>397</v>
      </c>
      <c r="I22" s="11">
        <v>581405061</v>
      </c>
      <c r="J22" s="16">
        <v>44.4072</v>
      </c>
      <c r="K22" s="16" t="s">
        <v>397</v>
      </c>
    </row>
    <row r="23" spans="1:11" ht="12" customHeight="1">
      <c r="A23" s="2" t="str">
        <f>"Nov "&amp;RIGHT(A6,4)</f>
        <v>Nov 2012</v>
      </c>
      <c r="B23" s="11">
        <v>2069151</v>
      </c>
      <c r="C23" s="11">
        <v>2062460</v>
      </c>
      <c r="D23" s="11">
        <v>4657106</v>
      </c>
      <c r="E23" s="11">
        <v>8788717</v>
      </c>
      <c r="F23" s="11">
        <v>384662223</v>
      </c>
      <c r="G23" s="11" t="s">
        <v>397</v>
      </c>
      <c r="H23" s="11" t="s">
        <v>397</v>
      </c>
      <c r="I23" s="11">
        <v>545534959</v>
      </c>
      <c r="J23" s="16">
        <v>43.7677</v>
      </c>
      <c r="K23" s="16" t="s">
        <v>397</v>
      </c>
    </row>
    <row r="24" spans="1:11" ht="12" customHeight="1">
      <c r="A24" s="2" t="str">
        <f>"Dec "&amp;RIGHT(A6,4)</f>
        <v>Dec 2012</v>
      </c>
      <c r="B24" s="11" t="s">
        <v>397</v>
      </c>
      <c r="C24" s="11" t="s">
        <v>397</v>
      </c>
      <c r="D24" s="11" t="s">
        <v>397</v>
      </c>
      <c r="E24" s="11" t="s">
        <v>397</v>
      </c>
      <c r="F24" s="11" t="s">
        <v>397</v>
      </c>
      <c r="G24" s="11" t="s">
        <v>397</v>
      </c>
      <c r="H24" s="11" t="s">
        <v>397</v>
      </c>
      <c r="I24" s="11" t="s">
        <v>397</v>
      </c>
      <c r="J24" s="16" t="s">
        <v>397</v>
      </c>
      <c r="K24" s="16"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6" t="s">
        <v>397</v>
      </c>
      <c r="K25" s="16"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6" t="s">
        <v>397</v>
      </c>
      <c r="K26" s="16"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6" t="s">
        <v>397</v>
      </c>
      <c r="K27" s="16"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6" t="s">
        <v>397</v>
      </c>
      <c r="K28" s="16"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6" t="s">
        <v>397</v>
      </c>
      <c r="K29" s="16"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6" t="s">
        <v>397</v>
      </c>
      <c r="K30" s="16"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6" t="s">
        <v>397</v>
      </c>
      <c r="K31" s="16"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6" t="s">
        <v>397</v>
      </c>
      <c r="K32" s="16"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6" t="s">
        <v>397</v>
      </c>
      <c r="K33" s="16" t="s">
        <v>397</v>
      </c>
    </row>
    <row r="34" spans="1:11" ht="12" customHeight="1">
      <c r="A34" s="12" t="s">
        <v>58</v>
      </c>
      <c r="B34" s="13">
        <v>2084209.5</v>
      </c>
      <c r="C34" s="13">
        <v>2065644.5</v>
      </c>
      <c r="D34" s="13">
        <v>4700891.5</v>
      </c>
      <c r="E34" s="13">
        <v>8850745.5</v>
      </c>
      <c r="F34" s="13">
        <v>780453933</v>
      </c>
      <c r="G34" s="13">
        <v>346486087</v>
      </c>
      <c r="H34" s="13" t="s">
        <v>397</v>
      </c>
      <c r="I34" s="13">
        <v>1126940020</v>
      </c>
      <c r="J34" s="17">
        <v>44.0897</v>
      </c>
      <c r="K34" s="17">
        <v>19.5738</v>
      </c>
    </row>
    <row r="35" spans="1:11" ht="12" customHeight="1">
      <c r="A35" s="14" t="str">
        <f>"Total "&amp;MID(A20,7,LEN(A20)-13)&amp;" Months"</f>
        <v>Total 2 Months</v>
      </c>
      <c r="B35" s="15">
        <v>2084209.5</v>
      </c>
      <c r="C35" s="15">
        <v>2065644.5</v>
      </c>
      <c r="D35" s="15">
        <v>4700891.5</v>
      </c>
      <c r="E35" s="15">
        <v>8850745.5</v>
      </c>
      <c r="F35" s="15">
        <v>780453933</v>
      </c>
      <c r="G35" s="15">
        <v>346486087</v>
      </c>
      <c r="H35" s="15" t="s">
        <v>397</v>
      </c>
      <c r="I35" s="15">
        <v>1126940020</v>
      </c>
      <c r="J35" s="18">
        <v>44.0897</v>
      </c>
      <c r="K35" s="18">
        <v>19.5738</v>
      </c>
    </row>
    <row r="36" spans="1:10" ht="12" customHeight="1">
      <c r="A36" s="36"/>
      <c r="B36" s="36"/>
      <c r="C36" s="36"/>
      <c r="D36" s="36"/>
      <c r="E36" s="36"/>
      <c r="F36" s="36"/>
      <c r="G36" s="36"/>
      <c r="H36" s="36"/>
      <c r="I36" s="36"/>
      <c r="J36" s="36"/>
    </row>
    <row r="37" spans="1:11" ht="48.75" customHeight="1">
      <c r="A37" s="59" t="s">
        <v>387</v>
      </c>
      <c r="B37" s="60"/>
      <c r="C37" s="60"/>
      <c r="D37" s="60"/>
      <c r="E37" s="60"/>
      <c r="F37" s="60"/>
      <c r="G37" s="60"/>
      <c r="H37" s="60"/>
      <c r="I37" s="60"/>
      <c r="J37" s="60"/>
      <c r="K37" s="60"/>
    </row>
    <row r="38" spans="1:11" ht="41.25" customHeight="1">
      <c r="A38" s="60"/>
      <c r="B38" s="60"/>
      <c r="C38" s="60"/>
      <c r="D38" s="60"/>
      <c r="E38" s="60"/>
      <c r="F38" s="60"/>
      <c r="G38" s="60"/>
      <c r="H38" s="60"/>
      <c r="I38" s="60"/>
      <c r="J38" s="60"/>
      <c r="K38" s="60"/>
    </row>
    <row r="39" spans="1:11" ht="33" customHeight="1">
      <c r="A39" s="60"/>
      <c r="B39" s="60"/>
      <c r="C39" s="60"/>
      <c r="D39" s="60"/>
      <c r="E39" s="60"/>
      <c r="F39" s="60"/>
      <c r="G39" s="60"/>
      <c r="H39" s="60"/>
      <c r="I39" s="60"/>
      <c r="J39" s="60"/>
      <c r="K39" s="60"/>
    </row>
    <row r="40" spans="1:11" ht="6.75" customHeight="1" hidden="1">
      <c r="A40" s="60"/>
      <c r="B40" s="60"/>
      <c r="C40" s="60"/>
      <c r="D40" s="60"/>
      <c r="E40" s="60"/>
      <c r="F40" s="60"/>
      <c r="G40" s="60"/>
      <c r="H40" s="60"/>
      <c r="I40" s="60"/>
      <c r="J40" s="60"/>
      <c r="K40" s="60"/>
    </row>
    <row r="41" spans="1:11" ht="36.75" customHeight="1">
      <c r="A41" s="60"/>
      <c r="B41" s="60"/>
      <c r="C41" s="60"/>
      <c r="D41" s="60"/>
      <c r="E41" s="60"/>
      <c r="F41" s="60"/>
      <c r="G41" s="60"/>
      <c r="H41" s="60"/>
      <c r="I41" s="60"/>
      <c r="J41" s="60"/>
      <c r="K41" s="60"/>
    </row>
    <row r="42" spans="1:11" ht="12.75" customHeight="1">
      <c r="A42" s="32"/>
      <c r="B42" s="32"/>
      <c r="C42" s="32"/>
      <c r="D42" s="32"/>
      <c r="E42" s="32"/>
      <c r="F42" s="32"/>
      <c r="G42" s="32"/>
      <c r="H42" s="32"/>
      <c r="I42" s="32"/>
      <c r="J42" s="32"/>
      <c r="K42" s="32"/>
    </row>
    <row r="43" spans="1:11" ht="12.75" customHeight="1">
      <c r="A43" s="32"/>
      <c r="B43" s="32"/>
      <c r="C43" s="32"/>
      <c r="D43" s="32"/>
      <c r="E43" s="32"/>
      <c r="F43" s="32"/>
      <c r="G43" s="32"/>
      <c r="H43" s="32"/>
      <c r="I43" s="32"/>
      <c r="J43" s="32"/>
      <c r="K43" s="32"/>
    </row>
    <row r="44" spans="1:11" ht="12.75" customHeight="1">
      <c r="A44" s="32"/>
      <c r="B44" s="32"/>
      <c r="C44" s="32"/>
      <c r="D44" s="32"/>
      <c r="E44" s="32"/>
      <c r="F44" s="32"/>
      <c r="G44" s="32"/>
      <c r="H44" s="32"/>
      <c r="I44" s="32"/>
      <c r="J44" s="32"/>
      <c r="K44" s="3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K5"/>
    <mergeCell ref="A36:J36"/>
    <mergeCell ref="A37:K41"/>
    <mergeCell ref="A1:J1"/>
    <mergeCell ref="A2:J2"/>
    <mergeCell ref="A3:A4"/>
    <mergeCell ref="B3:E3"/>
    <mergeCell ref="F3:I3"/>
    <mergeCell ref="J3:K3"/>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K1" sqref="K1"/>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44" t="s">
        <v>395</v>
      </c>
      <c r="B1" s="44"/>
      <c r="C1" s="44"/>
      <c r="D1" s="44"/>
      <c r="E1" s="44"/>
      <c r="F1" s="44"/>
      <c r="G1" s="44"/>
      <c r="H1" s="44"/>
      <c r="I1" s="44"/>
      <c r="J1" s="45"/>
      <c r="K1" s="66">
        <v>41313</v>
      </c>
    </row>
    <row r="2" spans="1:11" ht="12" customHeight="1">
      <c r="A2" s="46" t="s">
        <v>357</v>
      </c>
      <c r="B2" s="46"/>
      <c r="C2" s="46"/>
      <c r="D2" s="46"/>
      <c r="E2" s="46"/>
      <c r="F2" s="46"/>
      <c r="G2" s="46"/>
      <c r="H2" s="46"/>
      <c r="I2" s="46"/>
      <c r="J2" s="47"/>
      <c r="K2" s="1"/>
    </row>
    <row r="3" spans="1:11" ht="24" customHeight="1">
      <c r="A3" s="48" t="s">
        <v>53</v>
      </c>
      <c r="B3" s="40" t="s">
        <v>358</v>
      </c>
      <c r="C3" s="40" t="s">
        <v>54</v>
      </c>
      <c r="D3" s="40" t="s">
        <v>55</v>
      </c>
      <c r="E3" s="50" t="s">
        <v>56</v>
      </c>
      <c r="F3" s="51"/>
      <c r="G3" s="40" t="s">
        <v>205</v>
      </c>
      <c r="H3" s="40" t="s">
        <v>336</v>
      </c>
      <c r="I3" s="40" t="s">
        <v>282</v>
      </c>
      <c r="J3" s="52" t="s">
        <v>364</v>
      </c>
      <c r="K3" s="42" t="s">
        <v>57</v>
      </c>
    </row>
    <row r="4" spans="1:11" ht="24" customHeight="1">
      <c r="A4" s="49"/>
      <c r="B4" s="41"/>
      <c r="C4" s="41"/>
      <c r="D4" s="41"/>
      <c r="E4" s="10" t="s">
        <v>203</v>
      </c>
      <c r="F4" s="10" t="s">
        <v>204</v>
      </c>
      <c r="G4" s="41"/>
      <c r="H4" s="41"/>
      <c r="I4" s="41"/>
      <c r="J4" s="53"/>
      <c r="K4" s="43"/>
    </row>
    <row r="5" spans="1:11" ht="12" customHeight="1">
      <c r="A5" s="1"/>
      <c r="B5" s="36" t="str">
        <f>REPT("-",108)&amp;" Dollars "&amp;REPT("-",108)</f>
        <v>------------------------------------------------------------------------------------------------------------ Dollars ------------------------------------------------------------------------------------------------------------</v>
      </c>
      <c r="C5" s="36"/>
      <c r="D5" s="36"/>
      <c r="E5" s="36"/>
      <c r="F5" s="36"/>
      <c r="G5" s="36"/>
      <c r="H5" s="36"/>
      <c r="I5" s="36"/>
      <c r="J5" s="36"/>
      <c r="K5" s="36"/>
    </row>
    <row r="6" ht="12" customHeight="1">
      <c r="A6" s="3" t="s">
        <v>396</v>
      </c>
    </row>
    <row r="7" spans="1:11" ht="12" customHeight="1">
      <c r="A7" s="2" t="str">
        <f>"Oct "&amp;RIGHT(A6,4)-1</f>
        <v>Oct 2011</v>
      </c>
      <c r="B7" s="11">
        <v>6245153769</v>
      </c>
      <c r="C7" s="11">
        <v>1890671233.955</v>
      </c>
      <c r="D7" s="11">
        <v>1207570.71</v>
      </c>
      <c r="E7" s="11">
        <v>459039817</v>
      </c>
      <c r="F7" s="11">
        <v>11514520.8562</v>
      </c>
      <c r="G7" s="11">
        <v>45494743.2131</v>
      </c>
      <c r="H7" s="11">
        <v>9262176</v>
      </c>
      <c r="I7" s="11">
        <v>170853896</v>
      </c>
      <c r="J7" s="11" t="s">
        <v>397</v>
      </c>
      <c r="K7" s="11">
        <v>8833197726.7343</v>
      </c>
    </row>
    <row r="8" spans="1:11" ht="12" customHeight="1">
      <c r="A8" s="2" t="str">
        <f>"Nov "&amp;RIGHT(A6,4)-1</f>
        <v>Nov 2011</v>
      </c>
      <c r="B8" s="11">
        <v>6218532121</v>
      </c>
      <c r="C8" s="11">
        <v>1717938643.51</v>
      </c>
      <c r="D8" s="11">
        <v>1096781.735</v>
      </c>
      <c r="E8" s="11">
        <v>498610095</v>
      </c>
      <c r="F8" s="11">
        <v>11816918.1381</v>
      </c>
      <c r="G8" s="11">
        <v>65483001.9897</v>
      </c>
      <c r="H8" s="11">
        <v>9776015</v>
      </c>
      <c r="I8" s="11">
        <v>170853896</v>
      </c>
      <c r="J8" s="11" t="s">
        <v>397</v>
      </c>
      <c r="K8" s="11">
        <v>8694107472.3728</v>
      </c>
    </row>
    <row r="9" spans="1:11" ht="12" customHeight="1">
      <c r="A9" s="2" t="str">
        <f>"Dec "&amp;RIGHT(A6,4)-1</f>
        <v>Dec 2011</v>
      </c>
      <c r="B9" s="11">
        <v>7121851640</v>
      </c>
      <c r="C9" s="11">
        <v>1554665542.8775</v>
      </c>
      <c r="D9" s="11">
        <v>873362.71</v>
      </c>
      <c r="E9" s="11">
        <v>533914909</v>
      </c>
      <c r="F9" s="11">
        <v>33514760.6903</v>
      </c>
      <c r="G9" s="11">
        <v>80690007.0139</v>
      </c>
      <c r="H9" s="11">
        <v>9586827</v>
      </c>
      <c r="I9" s="11">
        <v>170853896</v>
      </c>
      <c r="J9" s="11" t="s">
        <v>397</v>
      </c>
      <c r="K9" s="11">
        <v>9505950945.2917</v>
      </c>
    </row>
    <row r="10" spans="1:11" ht="12" customHeight="1">
      <c r="A10" s="2" t="str">
        <f>"Jan "&amp;RIGHT(A6,4)</f>
        <v>Jan 2012</v>
      </c>
      <c r="B10" s="11">
        <v>6161652410</v>
      </c>
      <c r="C10" s="11">
        <v>1784494593.6175</v>
      </c>
      <c r="D10" s="11">
        <v>1191633.975</v>
      </c>
      <c r="E10" s="11">
        <v>548987999</v>
      </c>
      <c r="F10" s="11">
        <v>13334707.2509</v>
      </c>
      <c r="G10" s="11">
        <v>51280318.0216</v>
      </c>
      <c r="H10" s="11">
        <v>10618300</v>
      </c>
      <c r="I10" s="11">
        <v>170853896</v>
      </c>
      <c r="J10" s="11" t="s">
        <v>397</v>
      </c>
      <c r="K10" s="11">
        <v>8742413857.865</v>
      </c>
    </row>
    <row r="11" spans="1:11" ht="12" customHeight="1">
      <c r="A11" s="2" t="str">
        <f>"Feb "&amp;RIGHT(A6,4)</f>
        <v>Feb 2012</v>
      </c>
      <c r="B11" s="11">
        <v>6170542761</v>
      </c>
      <c r="C11" s="11">
        <v>1808453529.1025</v>
      </c>
      <c r="D11" s="11">
        <v>1144262.635</v>
      </c>
      <c r="E11" s="11">
        <v>540209453</v>
      </c>
      <c r="F11" s="11">
        <v>13325686.2567</v>
      </c>
      <c r="G11" s="11">
        <v>37216899.7413</v>
      </c>
      <c r="H11" s="11">
        <v>11905005</v>
      </c>
      <c r="I11" s="11">
        <v>170853896</v>
      </c>
      <c r="J11" s="11" t="s">
        <v>397</v>
      </c>
      <c r="K11" s="11">
        <v>8753651492.7355</v>
      </c>
    </row>
    <row r="12" spans="1:11" ht="12" customHeight="1">
      <c r="A12" s="2" t="str">
        <f>"Mar "&amp;RIGHT(A6,4)</f>
        <v>Mar 2012</v>
      </c>
      <c r="B12" s="11">
        <v>7178261642</v>
      </c>
      <c r="C12" s="11">
        <v>1955945348.715</v>
      </c>
      <c r="D12" s="11">
        <v>1154379.235</v>
      </c>
      <c r="E12" s="11">
        <v>542283772</v>
      </c>
      <c r="F12" s="11">
        <v>21624426.3227</v>
      </c>
      <c r="G12" s="11">
        <v>60974746.1588</v>
      </c>
      <c r="H12" s="11">
        <v>11423449</v>
      </c>
      <c r="I12" s="11">
        <v>170853896</v>
      </c>
      <c r="J12" s="11" t="s">
        <v>397</v>
      </c>
      <c r="K12" s="11">
        <v>9942521659.4315</v>
      </c>
    </row>
    <row r="13" spans="1:11" ht="12" customHeight="1">
      <c r="A13" s="2" t="str">
        <f>"Apr "&amp;RIGHT(A6,4)</f>
        <v>Apr 2012</v>
      </c>
      <c r="B13" s="11">
        <v>6136552792</v>
      </c>
      <c r="C13" s="11">
        <v>1612736122.8575</v>
      </c>
      <c r="D13" s="11">
        <v>1023640.67</v>
      </c>
      <c r="E13" s="11">
        <v>554232348</v>
      </c>
      <c r="F13" s="11">
        <v>13208485.9462</v>
      </c>
      <c r="G13" s="11">
        <v>30801878.8604</v>
      </c>
      <c r="H13" s="11">
        <v>9015970</v>
      </c>
      <c r="I13" s="11">
        <v>170853896</v>
      </c>
      <c r="J13" s="11" t="s">
        <v>397</v>
      </c>
      <c r="K13" s="11">
        <v>8528425134.3341</v>
      </c>
    </row>
    <row r="14" spans="1:11" ht="12" customHeight="1">
      <c r="A14" s="2" t="str">
        <f>"May "&amp;RIGHT(A6,4)</f>
        <v>May 2012</v>
      </c>
      <c r="B14" s="11">
        <v>6190939075</v>
      </c>
      <c r="C14" s="11">
        <v>1771388481.2525</v>
      </c>
      <c r="D14" s="11">
        <v>1180390.8</v>
      </c>
      <c r="E14" s="11">
        <v>555504783</v>
      </c>
      <c r="F14" s="11">
        <v>13248318.0582</v>
      </c>
      <c r="G14" s="11">
        <v>24969424.9239</v>
      </c>
      <c r="H14" s="11">
        <v>9945262</v>
      </c>
      <c r="I14" s="11">
        <v>170853896</v>
      </c>
      <c r="J14" s="11" t="s">
        <v>397</v>
      </c>
      <c r="K14" s="11">
        <v>8738029631.0346</v>
      </c>
    </row>
    <row r="15" spans="1:11" ht="12" customHeight="1">
      <c r="A15" s="2" t="str">
        <f>"Jun "&amp;RIGHT(A6,4)</f>
        <v>Jun 2012</v>
      </c>
      <c r="B15" s="11">
        <v>7066033932</v>
      </c>
      <c r="C15" s="11">
        <v>798812938.5575</v>
      </c>
      <c r="D15" s="11">
        <v>738627.17</v>
      </c>
      <c r="E15" s="11">
        <v>574955708</v>
      </c>
      <c r="F15" s="11">
        <v>15501638.6567</v>
      </c>
      <c r="G15" s="11">
        <v>42249819.4679</v>
      </c>
      <c r="H15" s="11">
        <v>12838225</v>
      </c>
      <c r="I15" s="11">
        <v>170853896</v>
      </c>
      <c r="J15" s="11" t="s">
        <v>397</v>
      </c>
      <c r="K15" s="11">
        <v>8681984784.8521</v>
      </c>
    </row>
    <row r="16" spans="1:11" ht="12" customHeight="1">
      <c r="A16" s="2" t="str">
        <f>"Jul "&amp;RIGHT(A6,4)</f>
        <v>Jul 2012</v>
      </c>
      <c r="B16" s="11">
        <v>6274407905</v>
      </c>
      <c r="C16" s="11">
        <v>477075818.865</v>
      </c>
      <c r="D16" s="11">
        <v>1051200.965</v>
      </c>
      <c r="E16" s="11">
        <v>542421141</v>
      </c>
      <c r="F16" s="11">
        <v>10725114.0367</v>
      </c>
      <c r="G16" s="11">
        <v>25047630.8475</v>
      </c>
      <c r="H16" s="11">
        <v>9866930</v>
      </c>
      <c r="I16" s="11">
        <v>170853896</v>
      </c>
      <c r="J16" s="11" t="s">
        <v>397</v>
      </c>
      <c r="K16" s="11">
        <v>7511449636.7142</v>
      </c>
    </row>
    <row r="17" spans="1:11" ht="12" customHeight="1">
      <c r="A17" s="2" t="str">
        <f>"Aug "&amp;RIGHT(A6,4)</f>
        <v>Aug 2012</v>
      </c>
      <c r="B17" s="11">
        <v>6293391299</v>
      </c>
      <c r="C17" s="11">
        <v>1018521371.6025</v>
      </c>
      <c r="D17" s="11">
        <v>616695.305</v>
      </c>
      <c r="E17" s="11">
        <v>558315085</v>
      </c>
      <c r="F17" s="11">
        <v>10485031.0944</v>
      </c>
      <c r="G17" s="11">
        <v>24950897.8895</v>
      </c>
      <c r="H17" s="11">
        <v>13785211</v>
      </c>
      <c r="I17" s="11">
        <v>170853896</v>
      </c>
      <c r="J17" s="11" t="s">
        <v>397</v>
      </c>
      <c r="K17" s="11">
        <v>8090919486.8914</v>
      </c>
    </row>
    <row r="18" spans="1:11" ht="12" customHeight="1">
      <c r="A18" s="2" t="str">
        <f>"Sep "&amp;RIGHT(A6,4)</f>
        <v>Sep 2012</v>
      </c>
      <c r="B18" s="11">
        <v>7356057935</v>
      </c>
      <c r="C18" s="11">
        <v>2101326754.8025</v>
      </c>
      <c r="D18" s="11">
        <v>987168.0125</v>
      </c>
      <c r="E18" s="11">
        <v>944562202</v>
      </c>
      <c r="F18" s="11">
        <v>19663829.3528</v>
      </c>
      <c r="G18" s="11">
        <v>53011996.0771</v>
      </c>
      <c r="H18" s="11">
        <v>19473234</v>
      </c>
      <c r="I18" s="11">
        <v>170853922</v>
      </c>
      <c r="J18" s="11" t="s">
        <v>397</v>
      </c>
      <c r="K18" s="11">
        <v>10665937041.2449</v>
      </c>
    </row>
    <row r="19" spans="1:11" ht="12" customHeight="1">
      <c r="A19" s="12" t="s">
        <v>58</v>
      </c>
      <c r="B19" s="13">
        <v>78413377281</v>
      </c>
      <c r="C19" s="13">
        <v>18492030379.715</v>
      </c>
      <c r="D19" s="13">
        <v>12265713.9225</v>
      </c>
      <c r="E19" s="13">
        <v>6853037312</v>
      </c>
      <c r="F19" s="13">
        <v>187963436.6599</v>
      </c>
      <c r="G19" s="13">
        <v>542171364.2047</v>
      </c>
      <c r="H19" s="13">
        <v>137496604</v>
      </c>
      <c r="I19" s="13">
        <v>2050246778</v>
      </c>
      <c r="J19" s="13" t="s">
        <v>397</v>
      </c>
      <c r="K19" s="13">
        <v>106688588869.5021</v>
      </c>
    </row>
    <row r="20" spans="1:11" ht="12" customHeight="1">
      <c r="A20" s="14" t="s">
        <v>398</v>
      </c>
      <c r="B20" s="15">
        <v>12463685890</v>
      </c>
      <c r="C20" s="15">
        <v>3608609877.465</v>
      </c>
      <c r="D20" s="15">
        <v>2304352.445</v>
      </c>
      <c r="E20" s="15">
        <v>957649912</v>
      </c>
      <c r="F20" s="15">
        <v>23331438.9943</v>
      </c>
      <c r="G20" s="15">
        <v>110977745.2028</v>
      </c>
      <c r="H20" s="15">
        <v>19038191</v>
      </c>
      <c r="I20" s="15">
        <v>341707792</v>
      </c>
      <c r="J20" s="15" t="s">
        <v>397</v>
      </c>
      <c r="K20" s="15">
        <v>17527305199.1071</v>
      </c>
    </row>
    <row r="21" ht="12" customHeight="1">
      <c r="A21" s="3" t="str">
        <f>"FY "&amp;RIGHT(A6,4)+1</f>
        <v>FY 2013</v>
      </c>
    </row>
    <row r="22" spans="1:11" ht="12" customHeight="1">
      <c r="A22" s="2" t="str">
        <f>"Oct "&amp;RIGHT(A6,4)</f>
        <v>Oct 2012</v>
      </c>
      <c r="B22" s="11">
        <v>6355610229</v>
      </c>
      <c r="C22" s="11">
        <v>2074404372.2375</v>
      </c>
      <c r="D22" s="11">
        <v>1090622.15</v>
      </c>
      <c r="E22" s="11">
        <v>581405061</v>
      </c>
      <c r="F22" s="11">
        <v>11773878.9182</v>
      </c>
      <c r="G22" s="11">
        <v>45196183.8974</v>
      </c>
      <c r="H22" s="11">
        <v>10434793</v>
      </c>
      <c r="I22" s="11">
        <v>170521499</v>
      </c>
      <c r="J22" s="11" t="s">
        <v>397</v>
      </c>
      <c r="K22" s="11">
        <v>9250436639.2031</v>
      </c>
    </row>
    <row r="23" spans="1:11" ht="12" customHeight="1">
      <c r="A23" s="2" t="str">
        <f>"Nov "&amp;RIGHT(A6,4)</f>
        <v>Nov 2012</v>
      </c>
      <c r="B23" s="11">
        <v>6485830920</v>
      </c>
      <c r="C23" s="11">
        <v>1799838885.97</v>
      </c>
      <c r="D23" s="11">
        <v>953476.63</v>
      </c>
      <c r="E23" s="11">
        <v>545534959</v>
      </c>
      <c r="F23" s="11">
        <v>12360541.3973</v>
      </c>
      <c r="G23" s="11">
        <v>75238496.4242</v>
      </c>
      <c r="H23" s="11">
        <v>9929389</v>
      </c>
      <c r="I23" s="11">
        <v>170521499</v>
      </c>
      <c r="J23" s="11" t="s">
        <v>397</v>
      </c>
      <c r="K23" s="11">
        <v>9100208167.4215</v>
      </c>
    </row>
    <row r="24" spans="1:11" ht="12"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58</v>
      </c>
      <c r="B34" s="13">
        <v>12841441149</v>
      </c>
      <c r="C34" s="13">
        <v>3874243258.2075</v>
      </c>
      <c r="D34" s="13">
        <v>2044098.78</v>
      </c>
      <c r="E34" s="13">
        <v>1126940020</v>
      </c>
      <c r="F34" s="13">
        <v>24134420.3155</v>
      </c>
      <c r="G34" s="13">
        <v>120434680.3216</v>
      </c>
      <c r="H34" s="13">
        <v>20364182</v>
      </c>
      <c r="I34" s="13">
        <v>341042998</v>
      </c>
      <c r="J34" s="13" t="s">
        <v>397</v>
      </c>
      <c r="K34" s="13">
        <v>18350644806.6246</v>
      </c>
    </row>
    <row r="35" spans="1:11" ht="12" customHeight="1">
      <c r="A35" s="14" t="str">
        <f>"Total "&amp;MID(A20,7,LEN(A20)-13)&amp;" Months"</f>
        <v>Total 2 Months</v>
      </c>
      <c r="B35" s="15">
        <v>12841441149</v>
      </c>
      <c r="C35" s="15">
        <v>3874243258.2075</v>
      </c>
      <c r="D35" s="15">
        <v>2044098.78</v>
      </c>
      <c r="E35" s="15">
        <v>1126940020</v>
      </c>
      <c r="F35" s="15">
        <v>24134420.3155</v>
      </c>
      <c r="G35" s="15">
        <v>120434680.3216</v>
      </c>
      <c r="H35" s="15">
        <v>20364182</v>
      </c>
      <c r="I35" s="15">
        <v>341042998</v>
      </c>
      <c r="J35" s="15" t="s">
        <v>397</v>
      </c>
      <c r="K35" s="15">
        <v>18350644806.6246</v>
      </c>
    </row>
    <row r="36" spans="1:11" ht="12" customHeight="1">
      <c r="A36" s="36"/>
      <c r="B36" s="36"/>
      <c r="C36" s="36"/>
      <c r="D36" s="36"/>
      <c r="E36" s="36"/>
      <c r="F36" s="36"/>
      <c r="G36" s="36"/>
      <c r="H36" s="36"/>
      <c r="I36" s="36"/>
      <c r="J36" s="36"/>
      <c r="K36" s="36"/>
    </row>
    <row r="37" spans="1:11" ht="162" customHeight="1">
      <c r="A37" s="38" t="s">
        <v>375</v>
      </c>
      <c r="B37" s="39"/>
      <c r="C37" s="39"/>
      <c r="D37" s="39"/>
      <c r="E37" s="39"/>
      <c r="F37" s="39"/>
      <c r="G37" s="39"/>
      <c r="H37" s="39"/>
      <c r="I37" s="39"/>
      <c r="J37" s="39"/>
      <c r="K37" s="39"/>
    </row>
    <row r="38" ht="12.75" customHeight="1">
      <c r="A38" s="29"/>
    </row>
    <row r="39" ht="12.75" customHeight="1">
      <c r="A39" s="29"/>
    </row>
    <row r="40" ht="12.75" customHeight="1">
      <c r="A40" s="29"/>
    </row>
    <row r="41" ht="12.75" customHeight="1">
      <c r="A41" s="29"/>
    </row>
    <row r="42"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44" t="s">
        <v>395</v>
      </c>
      <c r="B1" s="44"/>
      <c r="C1" s="44"/>
      <c r="D1" s="44"/>
      <c r="E1" s="44"/>
      <c r="F1" s="44"/>
      <c r="G1" s="44"/>
      <c r="H1" s="44"/>
      <c r="I1" s="44"/>
      <c r="J1" s="44"/>
      <c r="K1" s="44"/>
      <c r="L1" s="66">
        <v>41313</v>
      </c>
    </row>
    <row r="2" spans="1:12" ht="12" customHeight="1">
      <c r="A2" s="46" t="s">
        <v>247</v>
      </c>
      <c r="B2" s="46"/>
      <c r="C2" s="46"/>
      <c r="D2" s="46"/>
      <c r="E2" s="46"/>
      <c r="F2" s="46"/>
      <c r="G2" s="46"/>
      <c r="H2" s="46"/>
      <c r="I2" s="46"/>
      <c r="J2" s="46"/>
      <c r="K2" s="46"/>
      <c r="L2" s="1"/>
    </row>
    <row r="3" spans="1:12" ht="24" customHeight="1">
      <c r="A3" s="48" t="s">
        <v>53</v>
      </c>
      <c r="B3" s="50" t="s">
        <v>206</v>
      </c>
      <c r="C3" s="56"/>
      <c r="D3" s="56"/>
      <c r="E3" s="56"/>
      <c r="F3" s="51"/>
      <c r="G3" s="40" t="s">
        <v>248</v>
      </c>
      <c r="H3" s="40" t="s">
        <v>249</v>
      </c>
      <c r="I3" s="40" t="s">
        <v>284</v>
      </c>
      <c r="J3" s="40" t="s">
        <v>61</v>
      </c>
      <c r="K3" s="50" t="s">
        <v>246</v>
      </c>
      <c r="L3" s="56"/>
    </row>
    <row r="4" spans="1:12" ht="24" customHeight="1">
      <c r="A4" s="49"/>
      <c r="B4" s="10" t="s">
        <v>160</v>
      </c>
      <c r="C4" s="10" t="s">
        <v>161</v>
      </c>
      <c r="D4" s="10" t="s">
        <v>162</v>
      </c>
      <c r="E4" s="10" t="s">
        <v>164</v>
      </c>
      <c r="F4" s="10" t="s">
        <v>58</v>
      </c>
      <c r="G4" s="41"/>
      <c r="H4" s="41"/>
      <c r="I4" s="41"/>
      <c r="J4" s="41"/>
      <c r="K4" s="10" t="s">
        <v>285</v>
      </c>
      <c r="L4" s="9" t="s">
        <v>164</v>
      </c>
    </row>
    <row r="5" spans="1:12" ht="12" customHeight="1">
      <c r="A5" s="1"/>
      <c r="B5" s="36" t="str">
        <f>REPT("-",48)&amp;" Number "&amp;REPT("-",48)&amp;"   "&amp;REPT("-",60)&amp;" Dollars "&amp;REPT("-",60)</f>
        <v>------------------------------------------------ Number ------------------------------------------------   ------------------------------------------------------------ Dollars ------------------------------------------------------------</v>
      </c>
      <c r="C5" s="36"/>
      <c r="D5" s="36"/>
      <c r="E5" s="36"/>
      <c r="F5" s="36"/>
      <c r="G5" s="36"/>
      <c r="H5" s="36"/>
      <c r="I5" s="36"/>
      <c r="J5" s="36"/>
      <c r="K5" s="36"/>
      <c r="L5" s="36"/>
    </row>
    <row r="6" ht="12" customHeight="1">
      <c r="A6" s="3" t="s">
        <v>396</v>
      </c>
    </row>
    <row r="7" spans="1:12" ht="12" customHeight="1">
      <c r="A7" s="2" t="str">
        <f>"Oct "&amp;RIGHT(A6,4)-1</f>
        <v>Oct 2011</v>
      </c>
      <c r="B7" s="11">
        <v>2463</v>
      </c>
      <c r="C7" s="11">
        <v>1016</v>
      </c>
      <c r="D7" s="11">
        <v>14919</v>
      </c>
      <c r="E7" s="11">
        <v>584609</v>
      </c>
      <c r="F7" s="11">
        <v>603007</v>
      </c>
      <c r="G7" s="11">
        <v>10878116.8562</v>
      </c>
      <c r="H7" s="11" t="s">
        <v>397</v>
      </c>
      <c r="I7" s="11">
        <v>636404</v>
      </c>
      <c r="J7" s="11">
        <v>11514520.8562</v>
      </c>
      <c r="K7" s="16">
        <v>22.1199</v>
      </c>
      <c r="L7" s="16">
        <v>17.9114</v>
      </c>
    </row>
    <row r="8" spans="1:12" ht="12" customHeight="1">
      <c r="A8" s="2" t="str">
        <f>"Nov "&amp;RIGHT(A6,4)-1</f>
        <v>Nov 2011</v>
      </c>
      <c r="B8" s="11">
        <v>2525</v>
      </c>
      <c r="C8" s="11">
        <v>1051</v>
      </c>
      <c r="D8" s="11">
        <v>15210</v>
      </c>
      <c r="E8" s="11">
        <v>586191</v>
      </c>
      <c r="F8" s="11">
        <v>604977</v>
      </c>
      <c r="G8" s="11">
        <v>11180514.1381</v>
      </c>
      <c r="H8" s="11" t="s">
        <v>397</v>
      </c>
      <c r="I8" s="11">
        <v>636404</v>
      </c>
      <c r="J8" s="11">
        <v>11816918.1381</v>
      </c>
      <c r="K8" s="16">
        <v>22.6936</v>
      </c>
      <c r="L8" s="16">
        <v>18.3459</v>
      </c>
    </row>
    <row r="9" spans="1:12" ht="12" customHeight="1">
      <c r="A9" s="2" t="str">
        <f>"Dec "&amp;RIGHT(A6,4)-1</f>
        <v>Dec 2011</v>
      </c>
      <c r="B9" s="11">
        <v>2424</v>
      </c>
      <c r="C9" s="11">
        <v>1211</v>
      </c>
      <c r="D9" s="11">
        <v>14450</v>
      </c>
      <c r="E9" s="11">
        <v>581028</v>
      </c>
      <c r="F9" s="11">
        <v>599113</v>
      </c>
      <c r="G9" s="11">
        <v>12102724.6903</v>
      </c>
      <c r="H9" s="11">
        <v>20775632</v>
      </c>
      <c r="I9" s="11">
        <v>636404</v>
      </c>
      <c r="J9" s="11">
        <v>33514760.6903</v>
      </c>
      <c r="K9" s="16">
        <v>26.0247</v>
      </c>
      <c r="L9" s="16">
        <v>20.0198</v>
      </c>
    </row>
    <row r="10" spans="1:12" ht="12" customHeight="1">
      <c r="A10" s="2" t="str">
        <f>"Jan "&amp;RIGHT(A6,4)</f>
        <v>Jan 2012</v>
      </c>
      <c r="B10" s="11">
        <v>2562</v>
      </c>
      <c r="C10" s="11">
        <v>1171</v>
      </c>
      <c r="D10" s="11">
        <v>14696</v>
      </c>
      <c r="E10" s="11">
        <v>577699</v>
      </c>
      <c r="F10" s="11">
        <v>596128</v>
      </c>
      <c r="G10" s="11">
        <v>12698303.2509</v>
      </c>
      <c r="H10" s="11" t="s">
        <v>397</v>
      </c>
      <c r="I10" s="11">
        <v>636404</v>
      </c>
      <c r="J10" s="11">
        <v>13334707.2509</v>
      </c>
      <c r="K10" s="16">
        <v>26.0159</v>
      </c>
      <c r="L10" s="16">
        <v>21.1509</v>
      </c>
    </row>
    <row r="11" spans="1:12" ht="12" customHeight="1">
      <c r="A11" s="2" t="str">
        <f>"Feb "&amp;RIGHT(A6,4)</f>
        <v>Feb 2012</v>
      </c>
      <c r="B11" s="11">
        <v>2449</v>
      </c>
      <c r="C11" s="11">
        <v>1019</v>
      </c>
      <c r="D11" s="11">
        <v>14023</v>
      </c>
      <c r="E11" s="11">
        <v>576226</v>
      </c>
      <c r="F11" s="11">
        <v>593717</v>
      </c>
      <c r="G11" s="11">
        <v>12689282.2567</v>
      </c>
      <c r="H11" s="11" t="s">
        <v>397</v>
      </c>
      <c r="I11" s="11">
        <v>636404</v>
      </c>
      <c r="J11" s="11">
        <v>13325686.2567</v>
      </c>
      <c r="K11" s="16">
        <v>26.4764</v>
      </c>
      <c r="L11" s="16">
        <v>21.2177</v>
      </c>
    </row>
    <row r="12" spans="1:12" ht="12" customHeight="1">
      <c r="A12" s="2" t="str">
        <f>"Mar "&amp;RIGHT(A6,4)</f>
        <v>Mar 2012</v>
      </c>
      <c r="B12" s="11">
        <v>2477</v>
      </c>
      <c r="C12" s="11">
        <v>1068</v>
      </c>
      <c r="D12" s="11">
        <v>13950</v>
      </c>
      <c r="E12" s="11">
        <v>575032</v>
      </c>
      <c r="F12" s="11">
        <v>592527</v>
      </c>
      <c r="G12" s="11">
        <v>12997097.3227</v>
      </c>
      <c r="H12" s="11">
        <v>7990925</v>
      </c>
      <c r="I12" s="11">
        <v>636404</v>
      </c>
      <c r="J12" s="11">
        <v>21624426.3227</v>
      </c>
      <c r="K12" s="16">
        <v>27.1784</v>
      </c>
      <c r="L12" s="16">
        <v>21.7755</v>
      </c>
    </row>
    <row r="13" spans="1:12" ht="12" customHeight="1">
      <c r="A13" s="2" t="str">
        <f>"Apr "&amp;RIGHT(A6,4)</f>
        <v>Apr 2012</v>
      </c>
      <c r="B13" s="11">
        <v>2554</v>
      </c>
      <c r="C13" s="11">
        <v>1026</v>
      </c>
      <c r="D13" s="11">
        <v>13782</v>
      </c>
      <c r="E13" s="11">
        <v>573677</v>
      </c>
      <c r="F13" s="11">
        <v>591039</v>
      </c>
      <c r="G13" s="11">
        <v>12572081.9462</v>
      </c>
      <c r="H13" s="11" t="s">
        <v>397</v>
      </c>
      <c r="I13" s="11">
        <v>636404</v>
      </c>
      <c r="J13" s="11">
        <v>13208485.9462</v>
      </c>
      <c r="K13" s="16">
        <v>26.2978</v>
      </c>
      <c r="L13" s="16">
        <v>21.119</v>
      </c>
    </row>
    <row r="14" spans="1:12" ht="12" customHeight="1">
      <c r="A14" s="2" t="str">
        <f>"May "&amp;RIGHT(A6,4)</f>
        <v>May 2012</v>
      </c>
      <c r="B14" s="11">
        <v>2551</v>
      </c>
      <c r="C14" s="11">
        <v>1059</v>
      </c>
      <c r="D14" s="11">
        <v>13725</v>
      </c>
      <c r="E14" s="11">
        <v>570881</v>
      </c>
      <c r="F14" s="11">
        <v>588216</v>
      </c>
      <c r="G14" s="11">
        <v>12611914.0582</v>
      </c>
      <c r="H14" s="11" t="s">
        <v>397</v>
      </c>
      <c r="I14" s="11">
        <v>636404</v>
      </c>
      <c r="J14" s="11">
        <v>13248318.0582</v>
      </c>
      <c r="K14" s="16">
        <v>27.8084</v>
      </c>
      <c r="L14" s="16">
        <v>21.2476</v>
      </c>
    </row>
    <row r="15" spans="1:12" ht="12" customHeight="1">
      <c r="A15" s="2" t="str">
        <f>"Jun "&amp;RIGHT(A6,4)</f>
        <v>Jun 2012</v>
      </c>
      <c r="B15" s="11">
        <v>3208</v>
      </c>
      <c r="C15" s="11">
        <v>969</v>
      </c>
      <c r="D15" s="11">
        <v>12750</v>
      </c>
      <c r="E15" s="11">
        <v>572690</v>
      </c>
      <c r="F15" s="11">
        <v>589617</v>
      </c>
      <c r="G15" s="11">
        <v>10335161.6567</v>
      </c>
      <c r="H15" s="11">
        <v>4530073</v>
      </c>
      <c r="I15" s="11">
        <v>636404</v>
      </c>
      <c r="J15" s="11">
        <v>15501638.6567</v>
      </c>
      <c r="K15" s="16">
        <v>21.7674</v>
      </c>
      <c r="L15" s="16">
        <v>17.4033</v>
      </c>
    </row>
    <row r="16" spans="1:12" ht="12" customHeight="1">
      <c r="A16" s="2" t="str">
        <f>"Jul "&amp;RIGHT(A6,4)</f>
        <v>Jul 2012</v>
      </c>
      <c r="B16" s="11">
        <v>2416</v>
      </c>
      <c r="C16" s="11">
        <v>1058</v>
      </c>
      <c r="D16" s="11">
        <v>13463</v>
      </c>
      <c r="E16" s="11">
        <v>570207</v>
      </c>
      <c r="F16" s="11">
        <v>587144</v>
      </c>
      <c r="G16" s="11">
        <v>10088710.0367</v>
      </c>
      <c r="H16" s="11" t="s">
        <v>397</v>
      </c>
      <c r="I16" s="11">
        <v>636404</v>
      </c>
      <c r="J16" s="11">
        <v>10725114.0367</v>
      </c>
      <c r="K16" s="16">
        <v>21.7161</v>
      </c>
      <c r="L16" s="16">
        <v>17.048</v>
      </c>
    </row>
    <row r="17" spans="1:12" ht="12" customHeight="1">
      <c r="A17" s="2" t="str">
        <f>"Aug "&amp;RIGHT(A6,4)</f>
        <v>Aug 2012</v>
      </c>
      <c r="B17" s="11">
        <v>2540</v>
      </c>
      <c r="C17" s="11">
        <v>1011</v>
      </c>
      <c r="D17" s="11">
        <v>13886</v>
      </c>
      <c r="E17" s="11">
        <v>572801</v>
      </c>
      <c r="F17" s="11">
        <v>590238</v>
      </c>
      <c r="G17" s="11">
        <v>9848627.0944</v>
      </c>
      <c r="H17" s="11" t="s">
        <v>397</v>
      </c>
      <c r="I17" s="11">
        <v>636404</v>
      </c>
      <c r="J17" s="11">
        <v>10485031.0944</v>
      </c>
      <c r="K17" s="16">
        <v>20.5577</v>
      </c>
      <c r="L17" s="16">
        <v>16.568</v>
      </c>
    </row>
    <row r="18" spans="1:12" ht="12" customHeight="1">
      <c r="A18" s="2" t="str">
        <f>"Sep "&amp;RIGHT(A6,4)</f>
        <v>Sep 2012</v>
      </c>
      <c r="B18" s="11">
        <v>2314</v>
      </c>
      <c r="C18" s="11">
        <v>978</v>
      </c>
      <c r="D18" s="11">
        <v>13697</v>
      </c>
      <c r="E18" s="11">
        <v>577636</v>
      </c>
      <c r="F18" s="11">
        <v>594625</v>
      </c>
      <c r="G18" s="11">
        <v>11088637.3528</v>
      </c>
      <c r="H18" s="11">
        <v>7938785</v>
      </c>
      <c r="I18" s="11">
        <v>636407</v>
      </c>
      <c r="J18" s="11">
        <v>19663829.3528</v>
      </c>
      <c r="K18" s="16">
        <v>23.1048</v>
      </c>
      <c r="L18" s="16">
        <v>18.517</v>
      </c>
    </row>
    <row r="19" spans="1:12" ht="12" customHeight="1">
      <c r="A19" s="12" t="s">
        <v>58</v>
      </c>
      <c r="B19" s="13">
        <v>2540.25</v>
      </c>
      <c r="C19" s="13">
        <v>1053.0833</v>
      </c>
      <c r="D19" s="13">
        <v>14045.9167</v>
      </c>
      <c r="E19" s="13">
        <v>576556.4167</v>
      </c>
      <c r="F19" s="13">
        <v>594195.6667</v>
      </c>
      <c r="G19" s="13">
        <v>139091170.6599</v>
      </c>
      <c r="H19" s="13">
        <v>41235415</v>
      </c>
      <c r="I19" s="13">
        <v>7636851</v>
      </c>
      <c r="J19" s="13">
        <v>187963436.6599</v>
      </c>
      <c r="K19" s="17">
        <v>24.3201</v>
      </c>
      <c r="L19" s="17">
        <v>19.3597</v>
      </c>
    </row>
    <row r="20" spans="1:12" ht="12" customHeight="1">
      <c r="A20" s="14" t="s">
        <v>398</v>
      </c>
      <c r="B20" s="15">
        <v>2494</v>
      </c>
      <c r="C20" s="15">
        <v>1033.5</v>
      </c>
      <c r="D20" s="15">
        <v>15064.5</v>
      </c>
      <c r="E20" s="15">
        <v>585400</v>
      </c>
      <c r="F20" s="15">
        <v>603992</v>
      </c>
      <c r="G20" s="15" t="s">
        <v>397</v>
      </c>
      <c r="H20" s="15" t="s">
        <v>397</v>
      </c>
      <c r="I20" s="15" t="s">
        <v>397</v>
      </c>
      <c r="J20" s="15" t="s">
        <v>397</v>
      </c>
      <c r="K20" s="18">
        <v>22.40675</v>
      </c>
      <c r="L20" s="18">
        <v>18.12865</v>
      </c>
    </row>
    <row r="21" ht="12" customHeight="1">
      <c r="A21" s="3" t="str">
        <f>"FY "&amp;RIGHT(A6,4)+1</f>
        <v>FY 2013</v>
      </c>
    </row>
    <row r="22" spans="1:12" ht="12" customHeight="1">
      <c r="A22" s="2" t="str">
        <f>"Oct "&amp;RIGHT(A6,4)</f>
        <v>Oct 2012</v>
      </c>
      <c r="B22" s="11">
        <v>2354</v>
      </c>
      <c r="C22" s="11">
        <v>1007</v>
      </c>
      <c r="D22" s="11">
        <v>13357</v>
      </c>
      <c r="E22" s="11">
        <v>574863</v>
      </c>
      <c r="F22" s="11">
        <v>591581</v>
      </c>
      <c r="G22" s="11">
        <v>10953185.9182</v>
      </c>
      <c r="H22" s="11" t="s">
        <v>397</v>
      </c>
      <c r="I22" s="11">
        <v>820693</v>
      </c>
      <c r="J22" s="11">
        <v>11773878.9182</v>
      </c>
      <c r="K22" s="16">
        <v>22.81</v>
      </c>
      <c r="L22" s="16">
        <v>18.3902</v>
      </c>
    </row>
    <row r="23" spans="1:12" ht="12" customHeight="1">
      <c r="A23" s="2" t="str">
        <f>"Nov "&amp;RIGHT(A6,4)</f>
        <v>Nov 2012</v>
      </c>
      <c r="B23" s="11">
        <v>2288</v>
      </c>
      <c r="C23" s="11">
        <v>1008</v>
      </c>
      <c r="D23" s="11">
        <v>13317</v>
      </c>
      <c r="E23" s="11">
        <v>570970</v>
      </c>
      <c r="F23" s="11">
        <v>587583</v>
      </c>
      <c r="G23" s="11">
        <v>11539848.3973</v>
      </c>
      <c r="H23" s="11" t="s">
        <v>397</v>
      </c>
      <c r="I23" s="11">
        <v>820693</v>
      </c>
      <c r="J23" s="11">
        <v>12360541.3973</v>
      </c>
      <c r="K23" s="16">
        <v>23.2083</v>
      </c>
      <c r="L23" s="16">
        <v>19.5357</v>
      </c>
    </row>
    <row r="24" spans="1:12" ht="12" customHeight="1">
      <c r="A24" s="2" t="str">
        <f>"Dec "&amp;RIGHT(A6,4)</f>
        <v>Dec 2012</v>
      </c>
      <c r="B24" s="11" t="s">
        <v>397</v>
      </c>
      <c r="C24" s="11" t="s">
        <v>397</v>
      </c>
      <c r="D24" s="11" t="s">
        <v>397</v>
      </c>
      <c r="E24" s="11" t="s">
        <v>397</v>
      </c>
      <c r="F24" s="11" t="s">
        <v>397</v>
      </c>
      <c r="G24" s="11" t="s">
        <v>397</v>
      </c>
      <c r="H24" s="11" t="s">
        <v>397</v>
      </c>
      <c r="I24" s="11" t="s">
        <v>397</v>
      </c>
      <c r="J24" s="11" t="s">
        <v>397</v>
      </c>
      <c r="K24" s="16" t="s">
        <v>397</v>
      </c>
      <c r="L24" s="16" t="s">
        <v>397</v>
      </c>
    </row>
    <row r="25" spans="1:12" ht="12" customHeight="1">
      <c r="A25" s="2" t="str">
        <f>"Jan "&amp;RIGHT(A6,4)+1</f>
        <v>Jan 2013</v>
      </c>
      <c r="B25" s="11" t="s">
        <v>397</v>
      </c>
      <c r="C25" s="11" t="s">
        <v>397</v>
      </c>
      <c r="D25" s="11" t="s">
        <v>397</v>
      </c>
      <c r="E25" s="11" t="s">
        <v>397</v>
      </c>
      <c r="F25" s="11" t="s">
        <v>397</v>
      </c>
      <c r="G25" s="11" t="s">
        <v>397</v>
      </c>
      <c r="H25" s="11" t="s">
        <v>397</v>
      </c>
      <c r="I25" s="11" t="s">
        <v>397</v>
      </c>
      <c r="J25" s="11" t="s">
        <v>397</v>
      </c>
      <c r="K25" s="16" t="s">
        <v>397</v>
      </c>
      <c r="L25" s="16" t="s">
        <v>397</v>
      </c>
    </row>
    <row r="26" spans="1:12" ht="12" customHeight="1">
      <c r="A26" s="2" t="str">
        <f>"Feb "&amp;RIGHT(A6,4)+1</f>
        <v>Feb 2013</v>
      </c>
      <c r="B26" s="11" t="s">
        <v>397</v>
      </c>
      <c r="C26" s="11" t="s">
        <v>397</v>
      </c>
      <c r="D26" s="11" t="s">
        <v>397</v>
      </c>
      <c r="E26" s="11" t="s">
        <v>397</v>
      </c>
      <c r="F26" s="11" t="s">
        <v>397</v>
      </c>
      <c r="G26" s="11" t="s">
        <v>397</v>
      </c>
      <c r="H26" s="11" t="s">
        <v>397</v>
      </c>
      <c r="I26" s="11" t="s">
        <v>397</v>
      </c>
      <c r="J26" s="11" t="s">
        <v>397</v>
      </c>
      <c r="K26" s="16" t="s">
        <v>397</v>
      </c>
      <c r="L26" s="16" t="s">
        <v>397</v>
      </c>
    </row>
    <row r="27" spans="1:12" ht="12" customHeight="1">
      <c r="A27" s="2" t="str">
        <f>"Mar "&amp;RIGHT(A6,4)+1</f>
        <v>Mar 2013</v>
      </c>
      <c r="B27" s="11" t="s">
        <v>397</v>
      </c>
      <c r="C27" s="11" t="s">
        <v>397</v>
      </c>
      <c r="D27" s="11" t="s">
        <v>397</v>
      </c>
      <c r="E27" s="11" t="s">
        <v>397</v>
      </c>
      <c r="F27" s="11" t="s">
        <v>397</v>
      </c>
      <c r="G27" s="11" t="s">
        <v>397</v>
      </c>
      <c r="H27" s="11" t="s">
        <v>397</v>
      </c>
      <c r="I27" s="11" t="s">
        <v>397</v>
      </c>
      <c r="J27" s="11" t="s">
        <v>397</v>
      </c>
      <c r="K27" s="16" t="s">
        <v>397</v>
      </c>
      <c r="L27" s="16" t="s">
        <v>397</v>
      </c>
    </row>
    <row r="28" spans="1:12" ht="12" customHeight="1">
      <c r="A28" s="2" t="str">
        <f>"Apr "&amp;RIGHT(A6,4)+1</f>
        <v>Apr 2013</v>
      </c>
      <c r="B28" s="11" t="s">
        <v>397</v>
      </c>
      <c r="C28" s="11" t="s">
        <v>397</v>
      </c>
      <c r="D28" s="11" t="s">
        <v>397</v>
      </c>
      <c r="E28" s="11" t="s">
        <v>397</v>
      </c>
      <c r="F28" s="11" t="s">
        <v>397</v>
      </c>
      <c r="G28" s="11" t="s">
        <v>397</v>
      </c>
      <c r="H28" s="11" t="s">
        <v>397</v>
      </c>
      <c r="I28" s="11" t="s">
        <v>397</v>
      </c>
      <c r="J28" s="11" t="s">
        <v>397</v>
      </c>
      <c r="K28" s="16" t="s">
        <v>397</v>
      </c>
      <c r="L28" s="16" t="s">
        <v>397</v>
      </c>
    </row>
    <row r="29" spans="1:12" ht="12" customHeight="1">
      <c r="A29" s="2" t="str">
        <f>"May "&amp;RIGHT(A6,4)+1</f>
        <v>May 2013</v>
      </c>
      <c r="B29" s="11" t="s">
        <v>397</v>
      </c>
      <c r="C29" s="11" t="s">
        <v>397</v>
      </c>
      <c r="D29" s="11" t="s">
        <v>397</v>
      </c>
      <c r="E29" s="11" t="s">
        <v>397</v>
      </c>
      <c r="F29" s="11" t="s">
        <v>397</v>
      </c>
      <c r="G29" s="11" t="s">
        <v>397</v>
      </c>
      <c r="H29" s="11" t="s">
        <v>397</v>
      </c>
      <c r="I29" s="11" t="s">
        <v>397</v>
      </c>
      <c r="J29" s="11" t="s">
        <v>397</v>
      </c>
      <c r="K29" s="16" t="s">
        <v>397</v>
      </c>
      <c r="L29" s="16" t="s">
        <v>397</v>
      </c>
    </row>
    <row r="30" spans="1:12" ht="12" customHeight="1">
      <c r="A30" s="2" t="str">
        <f>"Jun "&amp;RIGHT(A6,4)+1</f>
        <v>Jun 2013</v>
      </c>
      <c r="B30" s="11" t="s">
        <v>397</v>
      </c>
      <c r="C30" s="11" t="s">
        <v>397</v>
      </c>
      <c r="D30" s="11" t="s">
        <v>397</v>
      </c>
      <c r="E30" s="11" t="s">
        <v>397</v>
      </c>
      <c r="F30" s="11" t="s">
        <v>397</v>
      </c>
      <c r="G30" s="11" t="s">
        <v>397</v>
      </c>
      <c r="H30" s="11" t="s">
        <v>397</v>
      </c>
      <c r="I30" s="11" t="s">
        <v>397</v>
      </c>
      <c r="J30" s="11" t="s">
        <v>397</v>
      </c>
      <c r="K30" s="16" t="s">
        <v>397</v>
      </c>
      <c r="L30" s="16" t="s">
        <v>397</v>
      </c>
    </row>
    <row r="31" spans="1:12" ht="12" customHeight="1">
      <c r="A31" s="2" t="str">
        <f>"Jul "&amp;RIGHT(A6,4)+1</f>
        <v>Jul 2013</v>
      </c>
      <c r="B31" s="11" t="s">
        <v>397</v>
      </c>
      <c r="C31" s="11" t="s">
        <v>397</v>
      </c>
      <c r="D31" s="11" t="s">
        <v>397</v>
      </c>
      <c r="E31" s="11" t="s">
        <v>397</v>
      </c>
      <c r="F31" s="11" t="s">
        <v>397</v>
      </c>
      <c r="G31" s="11" t="s">
        <v>397</v>
      </c>
      <c r="H31" s="11" t="s">
        <v>397</v>
      </c>
      <c r="I31" s="11" t="s">
        <v>397</v>
      </c>
      <c r="J31" s="11" t="s">
        <v>397</v>
      </c>
      <c r="K31" s="16" t="s">
        <v>397</v>
      </c>
      <c r="L31" s="16" t="s">
        <v>397</v>
      </c>
    </row>
    <row r="32" spans="1:12" ht="12" customHeight="1">
      <c r="A32" s="2" t="str">
        <f>"Aug "&amp;RIGHT(A6,4)+1</f>
        <v>Aug 2013</v>
      </c>
      <c r="B32" s="11" t="s">
        <v>397</v>
      </c>
      <c r="C32" s="11" t="s">
        <v>397</v>
      </c>
      <c r="D32" s="11" t="s">
        <v>397</v>
      </c>
      <c r="E32" s="11" t="s">
        <v>397</v>
      </c>
      <c r="F32" s="11" t="s">
        <v>397</v>
      </c>
      <c r="G32" s="11" t="s">
        <v>397</v>
      </c>
      <c r="H32" s="11" t="s">
        <v>397</v>
      </c>
      <c r="I32" s="11" t="s">
        <v>397</v>
      </c>
      <c r="J32" s="11" t="s">
        <v>397</v>
      </c>
      <c r="K32" s="16" t="s">
        <v>397</v>
      </c>
      <c r="L32" s="16" t="s">
        <v>397</v>
      </c>
    </row>
    <row r="33" spans="1:12" ht="12" customHeight="1">
      <c r="A33" s="2" t="str">
        <f>"Sep "&amp;RIGHT(A6,4)+1</f>
        <v>Sep 2013</v>
      </c>
      <c r="B33" s="11" t="s">
        <v>397</v>
      </c>
      <c r="C33" s="11" t="s">
        <v>397</v>
      </c>
      <c r="D33" s="11" t="s">
        <v>397</v>
      </c>
      <c r="E33" s="11" t="s">
        <v>397</v>
      </c>
      <c r="F33" s="11" t="s">
        <v>397</v>
      </c>
      <c r="G33" s="11" t="s">
        <v>397</v>
      </c>
      <c r="H33" s="11" t="s">
        <v>397</v>
      </c>
      <c r="I33" s="11" t="s">
        <v>397</v>
      </c>
      <c r="J33" s="11" t="s">
        <v>397</v>
      </c>
      <c r="K33" s="16" t="s">
        <v>397</v>
      </c>
      <c r="L33" s="16" t="s">
        <v>397</v>
      </c>
    </row>
    <row r="34" spans="1:12" ht="12" customHeight="1">
      <c r="A34" s="12" t="s">
        <v>58</v>
      </c>
      <c r="B34" s="13">
        <v>2321</v>
      </c>
      <c r="C34" s="13">
        <v>1007.5</v>
      </c>
      <c r="D34" s="13">
        <v>13337</v>
      </c>
      <c r="E34" s="13">
        <v>572916.5</v>
      </c>
      <c r="F34" s="13">
        <v>589582</v>
      </c>
      <c r="G34" s="13">
        <v>22493034.3155</v>
      </c>
      <c r="H34" s="13" t="s">
        <v>397</v>
      </c>
      <c r="I34" s="13">
        <v>1641386</v>
      </c>
      <c r="J34" s="13">
        <v>24134420.3155</v>
      </c>
      <c r="K34" s="17">
        <v>23.0085</v>
      </c>
      <c r="L34" s="17">
        <v>18.961</v>
      </c>
    </row>
    <row r="35" spans="1:12" ht="12" customHeight="1">
      <c r="A35" s="14" t="str">
        <f>"Total "&amp;MID(A20,7,LEN(A20)-13)&amp;" Months"</f>
        <v>Total 2 Months</v>
      </c>
      <c r="B35" s="15">
        <v>2321</v>
      </c>
      <c r="C35" s="15">
        <v>1007.5</v>
      </c>
      <c r="D35" s="15">
        <v>13337</v>
      </c>
      <c r="E35" s="15">
        <v>572916.5</v>
      </c>
      <c r="F35" s="15">
        <v>589582</v>
      </c>
      <c r="G35" s="15">
        <v>22493034.3155</v>
      </c>
      <c r="H35" s="15" t="s">
        <v>397</v>
      </c>
      <c r="I35" s="15">
        <v>1641386</v>
      </c>
      <c r="J35" s="15">
        <v>24134420.3155</v>
      </c>
      <c r="K35" s="18">
        <v>23.0085</v>
      </c>
      <c r="L35" s="18">
        <v>18.961</v>
      </c>
    </row>
    <row r="36" spans="1:10" ht="12" customHeight="1">
      <c r="A36" s="36"/>
      <c r="B36" s="36"/>
      <c r="C36" s="36"/>
      <c r="D36" s="36"/>
      <c r="E36" s="36"/>
      <c r="F36" s="36"/>
      <c r="G36" s="36"/>
      <c r="H36" s="36"/>
      <c r="I36" s="36"/>
      <c r="J36" s="36"/>
    </row>
    <row r="37" spans="1:12" ht="81" customHeight="1">
      <c r="A37" s="55" t="s">
        <v>367</v>
      </c>
      <c r="B37" s="55"/>
      <c r="C37" s="55"/>
      <c r="D37" s="55"/>
      <c r="E37" s="55"/>
      <c r="F37" s="55"/>
      <c r="G37" s="55"/>
      <c r="H37" s="55"/>
      <c r="I37" s="55"/>
      <c r="J37" s="55"/>
      <c r="K37" s="55"/>
      <c r="L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37:L37"/>
    <mergeCell ref="A1:K1"/>
    <mergeCell ref="A2:K2"/>
    <mergeCell ref="A3:A4"/>
    <mergeCell ref="B3:F3"/>
    <mergeCell ref="G3:G4"/>
    <mergeCell ref="H3:H4"/>
    <mergeCell ref="J3:J4"/>
    <mergeCell ref="K3:L3"/>
    <mergeCell ref="I3:I4"/>
    <mergeCell ref="B5:L5"/>
    <mergeCell ref="A36:J36"/>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250</v>
      </c>
      <c r="B2" s="46"/>
      <c r="C2" s="46"/>
      <c r="D2" s="46"/>
      <c r="E2" s="46"/>
      <c r="F2" s="46"/>
      <c r="G2" s="46"/>
      <c r="H2" s="46"/>
      <c r="I2" s="1"/>
    </row>
    <row r="3" spans="1:9" ht="24" customHeight="1">
      <c r="A3" s="48" t="s">
        <v>53</v>
      </c>
      <c r="B3" s="50" t="s">
        <v>209</v>
      </c>
      <c r="C3" s="56"/>
      <c r="D3" s="51"/>
      <c r="E3" s="40" t="s">
        <v>248</v>
      </c>
      <c r="F3" s="40" t="s">
        <v>165</v>
      </c>
      <c r="G3" s="40" t="s">
        <v>286</v>
      </c>
      <c r="H3" s="40" t="s">
        <v>166</v>
      </c>
      <c r="I3" s="42" t="s">
        <v>61</v>
      </c>
    </row>
    <row r="4" spans="1:9" ht="24" customHeight="1">
      <c r="A4" s="49"/>
      <c r="B4" s="10" t="s">
        <v>167</v>
      </c>
      <c r="C4" s="10" t="s">
        <v>168</v>
      </c>
      <c r="D4" s="10" t="s">
        <v>58</v>
      </c>
      <c r="E4" s="41"/>
      <c r="F4" s="41"/>
      <c r="G4" s="41"/>
      <c r="H4" s="41"/>
      <c r="I4" s="43"/>
    </row>
    <row r="5" spans="1:9" ht="12" customHeight="1">
      <c r="A5" s="1"/>
      <c r="B5" s="36" t="str">
        <f>REPT("-",29)&amp;" Number "&amp;REPT("-",28)&amp;"   "&amp;REPT("-",54)&amp;" Dollars "&amp;REPT("-",53)</f>
        <v>----------------------------- Number ----------------------------   ------------------------------------------------------ Dollars -----------------------------------------------------</v>
      </c>
      <c r="C5" s="36"/>
      <c r="D5" s="36"/>
      <c r="E5" s="36"/>
      <c r="F5" s="36"/>
      <c r="G5" s="36"/>
      <c r="H5" s="36"/>
      <c r="I5" s="36"/>
    </row>
    <row r="6" ht="12" customHeight="1">
      <c r="A6" s="3" t="s">
        <v>396</v>
      </c>
    </row>
    <row r="7" spans="1:9" ht="12" customHeight="1">
      <c r="A7" s="2" t="str">
        <f>"Oct "&amp;RIGHT(A6,4)-1</f>
        <v>Oct 2011</v>
      </c>
      <c r="B7" s="11" t="s">
        <v>397</v>
      </c>
      <c r="C7" s="11">
        <v>78157</v>
      </c>
      <c r="D7" s="11">
        <v>78157</v>
      </c>
      <c r="E7" s="11">
        <v>4407290.7331</v>
      </c>
      <c r="F7" s="11" t="s">
        <v>397</v>
      </c>
      <c r="G7" s="11">
        <v>589855</v>
      </c>
      <c r="H7" s="11" t="s">
        <v>397</v>
      </c>
      <c r="I7" s="11">
        <v>4997145.7331</v>
      </c>
    </row>
    <row r="8" spans="1:9" ht="12" customHeight="1">
      <c r="A8" s="2" t="str">
        <f>"Nov "&amp;RIGHT(A6,4)-1</f>
        <v>Nov 2011</v>
      </c>
      <c r="B8" s="11" t="s">
        <v>397</v>
      </c>
      <c r="C8" s="11">
        <v>79275</v>
      </c>
      <c r="D8" s="11">
        <v>79275</v>
      </c>
      <c r="E8" s="11">
        <v>4591767.1297</v>
      </c>
      <c r="F8" s="11" t="s">
        <v>397</v>
      </c>
      <c r="G8" s="11">
        <v>589855</v>
      </c>
      <c r="H8" s="11" t="s">
        <v>397</v>
      </c>
      <c r="I8" s="11">
        <v>5181622.1297</v>
      </c>
    </row>
    <row r="9" spans="1:9" ht="12" customHeight="1">
      <c r="A9" s="2" t="str">
        <f>"Dec "&amp;RIGHT(A6,4)-1</f>
        <v>Dec 2011</v>
      </c>
      <c r="B9" s="11" t="s">
        <v>397</v>
      </c>
      <c r="C9" s="11">
        <v>75373</v>
      </c>
      <c r="D9" s="11">
        <v>75373</v>
      </c>
      <c r="E9" s="11">
        <v>4261340.9739</v>
      </c>
      <c r="F9" s="11">
        <v>7592055</v>
      </c>
      <c r="G9" s="11">
        <v>589855</v>
      </c>
      <c r="H9" s="11" t="s">
        <v>397</v>
      </c>
      <c r="I9" s="11">
        <v>12443250.9739</v>
      </c>
    </row>
    <row r="10" spans="1:9" ht="12" customHeight="1">
      <c r="A10" s="2" t="str">
        <f>"Jan "&amp;RIGHT(A6,4)</f>
        <v>Jan 2012</v>
      </c>
      <c r="B10" s="11" t="s">
        <v>397</v>
      </c>
      <c r="C10" s="11">
        <v>79840</v>
      </c>
      <c r="D10" s="11">
        <v>79840</v>
      </c>
      <c r="E10" s="11">
        <v>4534385.8216</v>
      </c>
      <c r="F10" s="11" t="s">
        <v>397</v>
      </c>
      <c r="G10" s="11">
        <v>589855</v>
      </c>
      <c r="H10" s="11" t="s">
        <v>397</v>
      </c>
      <c r="I10" s="11">
        <v>5124240.8216</v>
      </c>
    </row>
    <row r="11" spans="1:9" ht="12" customHeight="1">
      <c r="A11" s="2" t="str">
        <f>"Feb "&amp;RIGHT(A6,4)</f>
        <v>Feb 2012</v>
      </c>
      <c r="B11" s="11" t="s">
        <v>397</v>
      </c>
      <c r="C11" s="11">
        <v>72405</v>
      </c>
      <c r="D11" s="11">
        <v>72405</v>
      </c>
      <c r="E11" s="11">
        <v>4047256.3913</v>
      </c>
      <c r="F11" s="11" t="s">
        <v>397</v>
      </c>
      <c r="G11" s="11">
        <v>589855</v>
      </c>
      <c r="H11" s="11" t="s">
        <v>397</v>
      </c>
      <c r="I11" s="11">
        <v>4637111.3913</v>
      </c>
    </row>
    <row r="12" spans="1:9" ht="12" customHeight="1">
      <c r="A12" s="2" t="str">
        <f>"Mar "&amp;RIGHT(A6,4)</f>
        <v>Mar 2012</v>
      </c>
      <c r="B12" s="11" t="s">
        <v>397</v>
      </c>
      <c r="C12" s="11">
        <v>75759</v>
      </c>
      <c r="D12" s="11">
        <v>75759</v>
      </c>
      <c r="E12" s="11">
        <v>4257349.4188</v>
      </c>
      <c r="F12" s="11">
        <v>9429249</v>
      </c>
      <c r="G12" s="11">
        <v>589855</v>
      </c>
      <c r="H12" s="11" t="s">
        <v>397</v>
      </c>
      <c r="I12" s="11">
        <v>14276453.4188</v>
      </c>
    </row>
    <row r="13" spans="1:9" ht="12" customHeight="1">
      <c r="A13" s="2" t="str">
        <f>"Apr "&amp;RIGHT(A6,4)</f>
        <v>Apr 2012</v>
      </c>
      <c r="B13" s="11" t="s">
        <v>397</v>
      </c>
      <c r="C13" s="11">
        <v>75212</v>
      </c>
      <c r="D13" s="11">
        <v>75212</v>
      </c>
      <c r="E13" s="11">
        <v>4177867.9504</v>
      </c>
      <c r="F13" s="11" t="s">
        <v>397</v>
      </c>
      <c r="G13" s="11">
        <v>589855</v>
      </c>
      <c r="H13" s="11" t="s">
        <v>397</v>
      </c>
      <c r="I13" s="11">
        <v>4767722.9504</v>
      </c>
    </row>
    <row r="14" spans="1:9" ht="12" customHeight="1">
      <c r="A14" s="2" t="str">
        <f>"May "&amp;RIGHT(A6,4)</f>
        <v>May 2012</v>
      </c>
      <c r="B14" s="11" t="s">
        <v>397</v>
      </c>
      <c r="C14" s="11">
        <v>75169</v>
      </c>
      <c r="D14" s="11">
        <v>75169</v>
      </c>
      <c r="E14" s="11">
        <v>4266697.5639</v>
      </c>
      <c r="F14" s="11" t="s">
        <v>397</v>
      </c>
      <c r="G14" s="11">
        <v>589855</v>
      </c>
      <c r="H14" s="11" t="s">
        <v>397</v>
      </c>
      <c r="I14" s="11">
        <v>4856552.5639</v>
      </c>
    </row>
    <row r="15" spans="1:9" ht="12" customHeight="1">
      <c r="A15" s="2" t="str">
        <f>"Jun "&amp;RIGHT(A6,4)</f>
        <v>Jun 2012</v>
      </c>
      <c r="B15" s="11" t="s">
        <v>397</v>
      </c>
      <c r="C15" s="11">
        <v>74918</v>
      </c>
      <c r="D15" s="11">
        <v>74918</v>
      </c>
      <c r="E15" s="11">
        <v>4259461.0979</v>
      </c>
      <c r="F15" s="11">
        <v>8328980</v>
      </c>
      <c r="G15" s="11">
        <v>589855</v>
      </c>
      <c r="H15" s="11" t="s">
        <v>397</v>
      </c>
      <c r="I15" s="11">
        <v>13178296.0979</v>
      </c>
    </row>
    <row r="16" spans="1:9" ht="12" customHeight="1">
      <c r="A16" s="2" t="str">
        <f>"Jul "&amp;RIGHT(A6,4)</f>
        <v>Jul 2012</v>
      </c>
      <c r="B16" s="11" t="s">
        <v>397</v>
      </c>
      <c r="C16" s="11">
        <v>77352</v>
      </c>
      <c r="D16" s="11">
        <v>77352</v>
      </c>
      <c r="E16" s="11">
        <v>4387656.2875</v>
      </c>
      <c r="F16" s="11" t="s">
        <v>397</v>
      </c>
      <c r="G16" s="11">
        <v>589855</v>
      </c>
      <c r="H16" s="11" t="s">
        <v>397</v>
      </c>
      <c r="I16" s="11">
        <v>4977511.2875</v>
      </c>
    </row>
    <row r="17" spans="1:9" ht="12" customHeight="1">
      <c r="A17" s="2" t="str">
        <f>"Aug "&amp;RIGHT(A6,4)</f>
        <v>Aug 2012</v>
      </c>
      <c r="B17" s="11" t="s">
        <v>397</v>
      </c>
      <c r="C17" s="11">
        <v>79228</v>
      </c>
      <c r="D17" s="11">
        <v>79228</v>
      </c>
      <c r="E17" s="11">
        <v>4644586.4395</v>
      </c>
      <c r="F17" s="11" t="s">
        <v>397</v>
      </c>
      <c r="G17" s="11">
        <v>589855</v>
      </c>
      <c r="H17" s="11" t="s">
        <v>397</v>
      </c>
      <c r="I17" s="11">
        <v>5234441.4395</v>
      </c>
    </row>
    <row r="18" spans="1:9" ht="12" customHeight="1">
      <c r="A18" s="2" t="str">
        <f>"Sep "&amp;RIGHT(A6,4)</f>
        <v>Sep 2012</v>
      </c>
      <c r="B18" s="11" t="s">
        <v>397</v>
      </c>
      <c r="C18" s="11">
        <v>75670</v>
      </c>
      <c r="D18" s="11">
        <v>75670</v>
      </c>
      <c r="E18" s="11">
        <v>4548836.6171</v>
      </c>
      <c r="F18" s="11">
        <v>11255815</v>
      </c>
      <c r="G18" s="11">
        <v>589858</v>
      </c>
      <c r="H18" s="11">
        <v>247920</v>
      </c>
      <c r="I18" s="11">
        <v>16642429.6171</v>
      </c>
    </row>
    <row r="19" spans="1:9" ht="12" customHeight="1">
      <c r="A19" s="12" t="s">
        <v>58</v>
      </c>
      <c r="B19" s="13" t="s">
        <v>397</v>
      </c>
      <c r="C19" s="13">
        <v>76529.8333</v>
      </c>
      <c r="D19" s="13">
        <v>76529.8333</v>
      </c>
      <c r="E19" s="13">
        <v>52384496.4247</v>
      </c>
      <c r="F19" s="13">
        <v>36606099</v>
      </c>
      <c r="G19" s="13">
        <v>7078263</v>
      </c>
      <c r="H19" s="13">
        <v>247920</v>
      </c>
      <c r="I19" s="13">
        <v>96316778.4247</v>
      </c>
    </row>
    <row r="20" spans="1:9" ht="12" customHeight="1">
      <c r="A20" s="14" t="s">
        <v>398</v>
      </c>
      <c r="B20" s="15" t="s">
        <v>397</v>
      </c>
      <c r="C20" s="15">
        <v>78716</v>
      </c>
      <c r="D20" s="15">
        <v>78716</v>
      </c>
      <c r="E20" s="15">
        <v>8999057.8628</v>
      </c>
      <c r="F20" s="15" t="s">
        <v>397</v>
      </c>
      <c r="G20" s="15">
        <v>1179710</v>
      </c>
      <c r="H20" s="15" t="s">
        <v>397</v>
      </c>
      <c r="I20" s="15">
        <v>10178767.8628</v>
      </c>
    </row>
    <row r="21" ht="12" customHeight="1">
      <c r="A21" s="3" t="str">
        <f>"FY "&amp;RIGHT(A6,4)+1</f>
        <v>FY 2013</v>
      </c>
    </row>
    <row r="22" spans="1:9" ht="12" customHeight="1">
      <c r="A22" s="2" t="str">
        <f>"Oct "&amp;RIGHT(A6,4)</f>
        <v>Oct 2012</v>
      </c>
      <c r="B22" s="11" t="s">
        <v>397</v>
      </c>
      <c r="C22" s="11">
        <v>77556</v>
      </c>
      <c r="D22" s="11">
        <v>77556</v>
      </c>
      <c r="E22" s="11">
        <v>4640099.0574</v>
      </c>
      <c r="F22" s="11" t="s">
        <v>397</v>
      </c>
      <c r="G22" s="11">
        <v>624260</v>
      </c>
      <c r="H22" s="11" t="s">
        <v>397</v>
      </c>
      <c r="I22" s="11">
        <v>5264359.0574</v>
      </c>
    </row>
    <row r="23" spans="1:9" ht="12" customHeight="1">
      <c r="A23" s="2" t="str">
        <f>"Nov "&amp;RIGHT(A6,4)</f>
        <v>Nov 2012</v>
      </c>
      <c r="B23" s="11" t="s">
        <v>397</v>
      </c>
      <c r="C23" s="11">
        <v>77609</v>
      </c>
      <c r="D23" s="11">
        <v>77609</v>
      </c>
      <c r="E23" s="11">
        <v>4687977.6242</v>
      </c>
      <c r="F23" s="11" t="s">
        <v>397</v>
      </c>
      <c r="G23" s="11">
        <v>624260</v>
      </c>
      <c r="H23" s="11" t="s">
        <v>397</v>
      </c>
      <c r="I23" s="11">
        <v>5312237.6242</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t="s">
        <v>397</v>
      </c>
      <c r="C34" s="13">
        <v>77582.5</v>
      </c>
      <c r="D34" s="13">
        <v>77582.5</v>
      </c>
      <c r="E34" s="13">
        <v>9328076.6816</v>
      </c>
      <c r="F34" s="13" t="s">
        <v>397</v>
      </c>
      <c r="G34" s="13">
        <v>1248520</v>
      </c>
      <c r="H34" s="13" t="s">
        <v>397</v>
      </c>
      <c r="I34" s="13">
        <v>10576596.6816</v>
      </c>
    </row>
    <row r="35" spans="1:9" ht="12" customHeight="1">
      <c r="A35" s="14" t="str">
        <f>"Total "&amp;MID(A20,7,LEN(A20)-13)&amp;" Months"</f>
        <v>Total 2 Months</v>
      </c>
      <c r="B35" s="15" t="s">
        <v>397</v>
      </c>
      <c r="C35" s="15">
        <v>77582.5</v>
      </c>
      <c r="D35" s="15">
        <v>77582.5</v>
      </c>
      <c r="E35" s="15">
        <v>9328076.6816</v>
      </c>
      <c r="F35" s="15" t="s">
        <v>397</v>
      </c>
      <c r="G35" s="15">
        <v>1248520</v>
      </c>
      <c r="H35" s="15" t="s">
        <v>397</v>
      </c>
      <c r="I35" s="15">
        <v>10576596.6816</v>
      </c>
    </row>
    <row r="36" spans="1:7" ht="12" customHeight="1">
      <c r="A36" s="36"/>
      <c r="B36" s="36"/>
      <c r="C36" s="36"/>
      <c r="D36" s="36"/>
      <c r="E36" s="36"/>
      <c r="F36" s="36"/>
      <c r="G36" s="25"/>
    </row>
    <row r="37" spans="1:9" ht="69.75" customHeight="1">
      <c r="A37" s="55" t="s">
        <v>344</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H3:H4"/>
    <mergeCell ref="G3:G4"/>
    <mergeCell ref="I3:I4"/>
    <mergeCell ref="B5:I5"/>
    <mergeCell ref="A36:F36"/>
    <mergeCell ref="A37:I37"/>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4" t="s">
        <v>395</v>
      </c>
      <c r="B1" s="44"/>
      <c r="C1" s="44"/>
      <c r="D1" s="44"/>
      <c r="E1" s="44"/>
      <c r="F1" s="44"/>
      <c r="G1" s="44"/>
      <c r="H1" s="44"/>
      <c r="I1" s="44"/>
      <c r="J1" s="44"/>
      <c r="K1" s="66">
        <v>41313</v>
      </c>
    </row>
    <row r="2" spans="1:11" ht="12" customHeight="1">
      <c r="A2" s="46" t="s">
        <v>169</v>
      </c>
      <c r="B2" s="46"/>
      <c r="C2" s="46"/>
      <c r="D2" s="46"/>
      <c r="E2" s="46"/>
      <c r="F2" s="46"/>
      <c r="G2" s="46"/>
      <c r="H2" s="46"/>
      <c r="I2" s="46"/>
      <c r="J2" s="46"/>
      <c r="K2" s="1"/>
    </row>
    <row r="3" spans="1:11" ht="24" customHeight="1">
      <c r="A3" s="48" t="s">
        <v>53</v>
      </c>
      <c r="B3" s="50" t="s">
        <v>72</v>
      </c>
      <c r="C3" s="56"/>
      <c r="D3" s="51"/>
      <c r="E3" s="50" t="s">
        <v>143</v>
      </c>
      <c r="F3" s="56"/>
      <c r="G3" s="51"/>
      <c r="H3" s="40" t="s">
        <v>253</v>
      </c>
      <c r="I3" s="50" t="s">
        <v>170</v>
      </c>
      <c r="J3" s="56"/>
      <c r="K3" s="56"/>
    </row>
    <row r="4" spans="1:11" ht="24" customHeight="1">
      <c r="A4" s="49"/>
      <c r="B4" s="10" t="s">
        <v>251</v>
      </c>
      <c r="C4" s="10" t="s">
        <v>171</v>
      </c>
      <c r="D4" s="10" t="s">
        <v>58</v>
      </c>
      <c r="E4" s="10" t="s">
        <v>251</v>
      </c>
      <c r="F4" s="10" t="s">
        <v>252</v>
      </c>
      <c r="G4" s="10" t="s">
        <v>58</v>
      </c>
      <c r="H4" s="41"/>
      <c r="I4" s="10" t="s">
        <v>251</v>
      </c>
      <c r="J4" s="10" t="s">
        <v>252</v>
      </c>
      <c r="K4" s="9" t="s">
        <v>58</v>
      </c>
    </row>
    <row r="5" spans="1:11" ht="12" customHeight="1">
      <c r="A5" s="1"/>
      <c r="B5" s="36" t="str">
        <f>REPT("-",102)&amp;" Dollars "&amp;REPT("-",148)</f>
        <v>------------------------------------------------------------------------------------------------------ Dollars ----------------------------------------------------------------------------------------------------------------------------------------------------</v>
      </c>
      <c r="C5" s="36"/>
      <c r="D5" s="36"/>
      <c r="E5" s="36"/>
      <c r="F5" s="36"/>
      <c r="G5" s="36"/>
      <c r="H5" s="36"/>
      <c r="I5" s="36"/>
      <c r="J5" s="36"/>
      <c r="K5" s="36"/>
    </row>
    <row r="6" ht="12" customHeight="1">
      <c r="A6" s="3" t="s">
        <v>396</v>
      </c>
    </row>
    <row r="7" spans="1:11" ht="12" customHeight="1">
      <c r="A7" s="2" t="str">
        <f>"Oct "&amp;RIGHT(A6,4)-1</f>
        <v>Oct 2011</v>
      </c>
      <c r="B7" s="11">
        <v>167295460.03</v>
      </c>
      <c r="C7" s="11">
        <v>1413647.965</v>
      </c>
      <c r="D7" s="11">
        <v>168709107.995</v>
      </c>
      <c r="E7" s="11">
        <v>169661.63</v>
      </c>
      <c r="F7" s="11" t="s">
        <v>397</v>
      </c>
      <c r="G7" s="11">
        <v>169661.63</v>
      </c>
      <c r="H7" s="11">
        <v>49576.65</v>
      </c>
      <c r="I7" s="11">
        <v>167514698.31</v>
      </c>
      <c r="J7" s="11">
        <v>1413647.965</v>
      </c>
      <c r="K7" s="11">
        <v>168928346.275</v>
      </c>
    </row>
    <row r="8" spans="1:11" ht="12" customHeight="1">
      <c r="A8" s="2" t="str">
        <f>"Nov "&amp;RIGHT(A6,4)-1</f>
        <v>Nov 2011</v>
      </c>
      <c r="B8" s="11">
        <v>116947815.99</v>
      </c>
      <c r="C8" s="11">
        <v>1411381.58</v>
      </c>
      <c r="D8" s="11">
        <v>118359197.57</v>
      </c>
      <c r="E8" s="11">
        <v>134542.81</v>
      </c>
      <c r="F8" s="11" t="s">
        <v>397</v>
      </c>
      <c r="G8" s="11">
        <v>134542.81</v>
      </c>
      <c r="H8" s="11">
        <v>21368.16</v>
      </c>
      <c r="I8" s="11">
        <v>117103726.96</v>
      </c>
      <c r="J8" s="11">
        <v>1411381.58</v>
      </c>
      <c r="K8" s="11">
        <v>118515108.54</v>
      </c>
    </row>
    <row r="9" spans="1:11" ht="12" customHeight="1">
      <c r="A9" s="2" t="str">
        <f>"Dec "&amp;RIGHT(A6,4)-1</f>
        <v>Dec 2011</v>
      </c>
      <c r="B9" s="11">
        <v>142215248.8</v>
      </c>
      <c r="C9" s="11">
        <v>1049927.4375</v>
      </c>
      <c r="D9" s="11">
        <v>143265176.2375</v>
      </c>
      <c r="E9" s="11">
        <v>86661.31</v>
      </c>
      <c r="F9" s="11">
        <v>19638898</v>
      </c>
      <c r="G9" s="11">
        <v>19725559.31</v>
      </c>
      <c r="H9" s="11">
        <v>52651.45</v>
      </c>
      <c r="I9" s="11">
        <v>142354561.56</v>
      </c>
      <c r="J9" s="11">
        <v>20688825.4375</v>
      </c>
      <c r="K9" s="11">
        <v>163043386.9975</v>
      </c>
    </row>
    <row r="10" spans="1:11" ht="12" customHeight="1">
      <c r="A10" s="2" t="str">
        <f>"Jan "&amp;RIGHT(A6,4)</f>
        <v>Jan 2012</v>
      </c>
      <c r="B10" s="11">
        <v>128326859.31</v>
      </c>
      <c r="C10" s="11">
        <v>1442909.6075</v>
      </c>
      <c r="D10" s="11">
        <v>129769768.9175</v>
      </c>
      <c r="E10" s="11">
        <v>20045.09</v>
      </c>
      <c r="F10" s="11" t="s">
        <v>397</v>
      </c>
      <c r="G10" s="11">
        <v>20045.09</v>
      </c>
      <c r="H10" s="11">
        <v>6841.42</v>
      </c>
      <c r="I10" s="11">
        <v>128353745.82</v>
      </c>
      <c r="J10" s="11">
        <v>1442909.6075</v>
      </c>
      <c r="K10" s="11">
        <v>129796655.4275</v>
      </c>
    </row>
    <row r="11" spans="1:11" ht="12" customHeight="1">
      <c r="A11" s="2" t="str">
        <f>"Feb "&amp;RIGHT(A6,4)</f>
        <v>Feb 2012</v>
      </c>
      <c r="B11" s="11">
        <v>91094902.17</v>
      </c>
      <c r="C11" s="11">
        <v>1415307.5925</v>
      </c>
      <c r="D11" s="11">
        <v>92510209.7625</v>
      </c>
      <c r="E11" s="11">
        <v>150360.35</v>
      </c>
      <c r="F11" s="11" t="s">
        <v>397</v>
      </c>
      <c r="G11" s="11">
        <v>150360.35</v>
      </c>
      <c r="H11" s="11">
        <v>40604.36</v>
      </c>
      <c r="I11" s="11">
        <v>91285866.88</v>
      </c>
      <c r="J11" s="11">
        <v>1415307.5925</v>
      </c>
      <c r="K11" s="11">
        <v>92701174.4725</v>
      </c>
    </row>
    <row r="12" spans="1:11" ht="12" customHeight="1">
      <c r="A12" s="2" t="str">
        <f>"Mar "&amp;RIGHT(A6,4)</f>
        <v>Mar 2012</v>
      </c>
      <c r="B12" s="11">
        <v>67719365.58</v>
      </c>
      <c r="C12" s="11">
        <v>1188128.195</v>
      </c>
      <c r="D12" s="11">
        <v>68907493.775</v>
      </c>
      <c r="E12" s="11">
        <v>220934.13</v>
      </c>
      <c r="F12" s="11">
        <v>29207022</v>
      </c>
      <c r="G12" s="11">
        <v>29427956.13</v>
      </c>
      <c r="H12" s="11">
        <v>6638.84</v>
      </c>
      <c r="I12" s="11">
        <v>67946938.55</v>
      </c>
      <c r="J12" s="11">
        <v>30395150.195</v>
      </c>
      <c r="K12" s="11">
        <v>98342088.745</v>
      </c>
    </row>
    <row r="13" spans="1:11" ht="12" customHeight="1">
      <c r="A13" s="2" t="str">
        <f>"Apr "&amp;RIGHT(A6,4)</f>
        <v>Apr 2012</v>
      </c>
      <c r="B13" s="11">
        <v>41805217.43</v>
      </c>
      <c r="C13" s="11">
        <v>1436836.2475</v>
      </c>
      <c r="D13" s="11">
        <v>43242053.6775</v>
      </c>
      <c r="E13" s="11">
        <v>274424.95</v>
      </c>
      <c r="F13" s="11" t="s">
        <v>397</v>
      </c>
      <c r="G13" s="11">
        <v>274424.95</v>
      </c>
      <c r="H13" s="11">
        <v>98006.23</v>
      </c>
      <c r="I13" s="11">
        <v>42177648.61</v>
      </c>
      <c r="J13" s="11">
        <v>1436836.2475</v>
      </c>
      <c r="K13" s="11">
        <v>43614484.8575</v>
      </c>
    </row>
    <row r="14" spans="1:11" ht="12" customHeight="1">
      <c r="A14" s="2" t="str">
        <f>"May "&amp;RIGHT(A6,4)</f>
        <v>May 2012</v>
      </c>
      <c r="B14" s="11">
        <v>20599388.63</v>
      </c>
      <c r="C14" s="11">
        <v>1091277.2825</v>
      </c>
      <c r="D14" s="11">
        <v>21690665.9125</v>
      </c>
      <c r="E14" s="11">
        <v>150.96</v>
      </c>
      <c r="F14" s="11" t="s">
        <v>397</v>
      </c>
      <c r="G14" s="11">
        <v>150.96</v>
      </c>
      <c r="H14" s="11">
        <v>18039.3</v>
      </c>
      <c r="I14" s="11">
        <v>20617578.89</v>
      </c>
      <c r="J14" s="11">
        <v>1091277.2825</v>
      </c>
      <c r="K14" s="11">
        <v>21708856.1725</v>
      </c>
    </row>
    <row r="15" spans="1:11" ht="12" customHeight="1">
      <c r="A15" s="2" t="str">
        <f>"Jun "&amp;RIGHT(A6,4)</f>
        <v>Jun 2012</v>
      </c>
      <c r="B15" s="11">
        <v>14131505.49</v>
      </c>
      <c r="C15" s="11">
        <v>8660.3675</v>
      </c>
      <c r="D15" s="11">
        <v>14140165.8575</v>
      </c>
      <c r="E15" s="11" t="s">
        <v>397</v>
      </c>
      <c r="F15" s="11">
        <v>28873124</v>
      </c>
      <c r="G15" s="11">
        <v>28873124</v>
      </c>
      <c r="H15" s="11">
        <v>46284.8</v>
      </c>
      <c r="I15" s="11">
        <v>14177790.29</v>
      </c>
      <c r="J15" s="11">
        <v>28881784.3675</v>
      </c>
      <c r="K15" s="11">
        <v>43059574.6575</v>
      </c>
    </row>
    <row r="16" spans="1:11" ht="12" customHeight="1">
      <c r="A16" s="2" t="str">
        <f>"Jul "&amp;RIGHT(A6,4)</f>
        <v>Jul 2012</v>
      </c>
      <c r="B16" s="11">
        <v>67896878.79</v>
      </c>
      <c r="C16" s="11">
        <v>5632.445</v>
      </c>
      <c r="D16" s="11">
        <v>67902511.235</v>
      </c>
      <c r="E16" s="11">
        <v>127085.17</v>
      </c>
      <c r="F16" s="11" t="s">
        <v>397</v>
      </c>
      <c r="G16" s="11">
        <v>127085.17</v>
      </c>
      <c r="H16" s="11">
        <v>37970.97</v>
      </c>
      <c r="I16" s="11">
        <v>68061934.93</v>
      </c>
      <c r="J16" s="11">
        <v>5632.445</v>
      </c>
      <c r="K16" s="11">
        <v>68067567.375</v>
      </c>
    </row>
    <row r="17" spans="1:11" ht="12" customHeight="1">
      <c r="A17" s="2" t="str">
        <f>"Aug "&amp;RIGHT(A6,4)</f>
        <v>Aug 2012</v>
      </c>
      <c r="B17" s="11">
        <v>144909345.23</v>
      </c>
      <c r="C17" s="11">
        <v>874360.5325</v>
      </c>
      <c r="D17" s="11">
        <v>145783705.7625</v>
      </c>
      <c r="E17" s="11">
        <v>32787.19</v>
      </c>
      <c r="F17" s="11" t="s">
        <v>397</v>
      </c>
      <c r="G17" s="11">
        <v>32787.19</v>
      </c>
      <c r="H17" s="11">
        <v>314328.53</v>
      </c>
      <c r="I17" s="11">
        <v>145256460.95</v>
      </c>
      <c r="J17" s="11">
        <v>874360.5325</v>
      </c>
      <c r="K17" s="11">
        <v>146130821.4825</v>
      </c>
    </row>
    <row r="18" spans="1:11" ht="12" customHeight="1">
      <c r="A18" s="2" t="str">
        <f>"Sep "&amp;RIGHT(A6,4)</f>
        <v>Sep 2012</v>
      </c>
      <c r="B18" s="11">
        <v>141885319.85</v>
      </c>
      <c r="C18" s="11">
        <v>1394937.8625</v>
      </c>
      <c r="D18" s="11">
        <v>143280257.7125</v>
      </c>
      <c r="E18" s="11">
        <v>127494.11</v>
      </c>
      <c r="F18" s="11">
        <v>33455418</v>
      </c>
      <c r="G18" s="11">
        <v>33582912.11</v>
      </c>
      <c r="H18" s="11">
        <v>144610.92</v>
      </c>
      <c r="I18" s="11">
        <v>142157424.88</v>
      </c>
      <c r="J18" s="11">
        <v>34850355.8625</v>
      </c>
      <c r="K18" s="11">
        <v>177007780.7425</v>
      </c>
    </row>
    <row r="19" spans="1:11" ht="12" customHeight="1">
      <c r="A19" s="12" t="s">
        <v>58</v>
      </c>
      <c r="B19" s="13">
        <v>1144827307.3</v>
      </c>
      <c r="C19" s="13">
        <v>12733007.115</v>
      </c>
      <c r="D19" s="13">
        <v>1157560314.415</v>
      </c>
      <c r="E19" s="13">
        <v>1344147.7</v>
      </c>
      <c r="F19" s="13">
        <v>111174462</v>
      </c>
      <c r="G19" s="13">
        <v>112518609.7</v>
      </c>
      <c r="H19" s="13">
        <v>836921.63</v>
      </c>
      <c r="I19" s="13">
        <v>1147008376.63</v>
      </c>
      <c r="J19" s="13">
        <v>123907469.115</v>
      </c>
      <c r="K19" s="13">
        <v>1270915845.745</v>
      </c>
    </row>
    <row r="20" spans="1:11" ht="12" customHeight="1">
      <c r="A20" s="14" t="s">
        <v>398</v>
      </c>
      <c r="B20" s="15">
        <v>284243276.02</v>
      </c>
      <c r="C20" s="15">
        <v>2825029.545</v>
      </c>
      <c r="D20" s="15">
        <v>287068305.565</v>
      </c>
      <c r="E20" s="15">
        <v>304204.44</v>
      </c>
      <c r="F20" s="15" t="s">
        <v>397</v>
      </c>
      <c r="G20" s="15">
        <v>304204.44</v>
      </c>
      <c r="H20" s="15">
        <v>70944.81</v>
      </c>
      <c r="I20" s="15">
        <v>284618425.27</v>
      </c>
      <c r="J20" s="15">
        <v>2825029.545</v>
      </c>
      <c r="K20" s="15">
        <v>287443454.815</v>
      </c>
    </row>
    <row r="21" ht="12" customHeight="1">
      <c r="A21" s="3" t="str">
        <f>"FY "&amp;RIGHT(A6,4)+1</f>
        <v>FY 2013</v>
      </c>
    </row>
    <row r="22" spans="1:11" ht="12" customHeight="1">
      <c r="A22" s="2" t="str">
        <f>"Oct "&amp;RIGHT(A6,4)</f>
        <v>Oct 2012</v>
      </c>
      <c r="B22" s="11">
        <v>150152342.24</v>
      </c>
      <c r="C22" s="11">
        <v>1543291.9775</v>
      </c>
      <c r="D22" s="11">
        <v>151695634.2175</v>
      </c>
      <c r="E22" s="11">
        <v>156579.6</v>
      </c>
      <c r="F22" s="11" t="s">
        <v>397</v>
      </c>
      <c r="G22" s="11">
        <v>156579.6</v>
      </c>
      <c r="H22" s="11">
        <v>50566.52</v>
      </c>
      <c r="I22" s="11">
        <v>150359488.36</v>
      </c>
      <c r="J22" s="11">
        <v>1543291.9775</v>
      </c>
      <c r="K22" s="11">
        <v>151902780.3375</v>
      </c>
    </row>
    <row r="23" spans="1:11" ht="12" customHeight="1">
      <c r="A23" s="2" t="str">
        <f>"Nov "&amp;RIGHT(A6,4)</f>
        <v>Nov 2012</v>
      </c>
      <c r="B23" s="11">
        <v>130997447.24</v>
      </c>
      <c r="C23" s="11">
        <v>1382486.56</v>
      </c>
      <c r="D23" s="11">
        <v>132379933.8</v>
      </c>
      <c r="E23" s="11">
        <v>197142.73</v>
      </c>
      <c r="F23" s="11" t="s">
        <v>397</v>
      </c>
      <c r="G23" s="11">
        <v>197142.73</v>
      </c>
      <c r="H23" s="11" t="s">
        <v>397</v>
      </c>
      <c r="I23" s="11">
        <v>131194589.97</v>
      </c>
      <c r="J23" s="11">
        <v>1382486.56</v>
      </c>
      <c r="K23" s="11">
        <v>132577076.53</v>
      </c>
    </row>
    <row r="24" spans="1:11" ht="12"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58</v>
      </c>
      <c r="B34" s="13">
        <v>281149789.48</v>
      </c>
      <c r="C34" s="13">
        <v>2925778.5375</v>
      </c>
      <c r="D34" s="13">
        <v>284075568.0175</v>
      </c>
      <c r="E34" s="13">
        <v>353722.33</v>
      </c>
      <c r="F34" s="13" t="s">
        <v>397</v>
      </c>
      <c r="G34" s="13">
        <v>353722.33</v>
      </c>
      <c r="H34" s="13">
        <v>50566.52</v>
      </c>
      <c r="I34" s="13">
        <v>281554078.33</v>
      </c>
      <c r="J34" s="13">
        <v>2925778.5375</v>
      </c>
      <c r="K34" s="13">
        <v>284479856.8675</v>
      </c>
    </row>
    <row r="35" spans="1:11" ht="12" customHeight="1">
      <c r="A35" s="14" t="str">
        <f>"Total "&amp;MID(A20,7,LEN(A20)-13)&amp;" Months"</f>
        <v>Total 2 Months</v>
      </c>
      <c r="B35" s="15">
        <v>281149789.48</v>
      </c>
      <c r="C35" s="15">
        <v>2925778.5375</v>
      </c>
      <c r="D35" s="15">
        <v>284075568.0175</v>
      </c>
      <c r="E35" s="15">
        <v>353722.33</v>
      </c>
      <c r="F35" s="15" t="s">
        <v>397</v>
      </c>
      <c r="G35" s="15">
        <v>353722.33</v>
      </c>
      <c r="H35" s="15">
        <v>50566.52</v>
      </c>
      <c r="I35" s="15">
        <v>281554078.33</v>
      </c>
      <c r="J35" s="15">
        <v>2925778.5375</v>
      </c>
      <c r="K35" s="15">
        <v>284479856.8675</v>
      </c>
    </row>
    <row r="36" spans="1:10" ht="12" customHeight="1">
      <c r="A36" s="36"/>
      <c r="B36" s="36"/>
      <c r="C36" s="36"/>
      <c r="D36" s="36"/>
      <c r="E36" s="36"/>
      <c r="F36" s="36"/>
      <c r="G36" s="36"/>
      <c r="H36" s="36"/>
      <c r="I36" s="36"/>
      <c r="J36" s="36"/>
    </row>
    <row r="37" spans="1:10" ht="69.75" customHeight="1">
      <c r="A37" s="55" t="s">
        <v>369</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44" t="s">
        <v>395</v>
      </c>
      <c r="B1" s="44"/>
      <c r="C1" s="44"/>
      <c r="D1" s="44"/>
      <c r="E1" s="44"/>
      <c r="F1" s="44"/>
      <c r="G1" s="44"/>
      <c r="H1" s="44"/>
      <c r="I1" s="44"/>
      <c r="J1" s="66">
        <v>41313</v>
      </c>
    </row>
    <row r="2" spans="1:10" ht="12" customHeight="1">
      <c r="A2" s="46" t="s">
        <v>172</v>
      </c>
      <c r="B2" s="46"/>
      <c r="C2" s="46"/>
      <c r="D2" s="46"/>
      <c r="E2" s="46"/>
      <c r="F2" s="46"/>
      <c r="G2" s="46"/>
      <c r="H2" s="46"/>
      <c r="I2" s="46"/>
      <c r="J2" s="1"/>
    </row>
    <row r="3" spans="1:10" ht="24" customHeight="1">
      <c r="A3" s="48" t="s">
        <v>53</v>
      </c>
      <c r="B3" s="40" t="s">
        <v>254</v>
      </c>
      <c r="C3" s="40" t="s">
        <v>255</v>
      </c>
      <c r="D3" s="50" t="s">
        <v>173</v>
      </c>
      <c r="E3" s="56"/>
      <c r="F3" s="51"/>
      <c r="G3" s="50" t="s">
        <v>174</v>
      </c>
      <c r="H3" s="56"/>
      <c r="I3" s="51"/>
      <c r="J3" s="42" t="s">
        <v>259</v>
      </c>
    </row>
    <row r="4" spans="1:10" ht="24" customHeight="1">
      <c r="A4" s="49"/>
      <c r="B4" s="41"/>
      <c r="C4" s="41"/>
      <c r="D4" s="10" t="s">
        <v>256</v>
      </c>
      <c r="E4" s="10" t="s">
        <v>257</v>
      </c>
      <c r="F4" s="10" t="s">
        <v>258</v>
      </c>
      <c r="G4" s="10" t="s">
        <v>163</v>
      </c>
      <c r="H4" s="10" t="s">
        <v>171</v>
      </c>
      <c r="I4" s="10" t="s">
        <v>58</v>
      </c>
      <c r="J4" s="43"/>
    </row>
    <row r="5" spans="1:10" ht="12" customHeight="1">
      <c r="A5" s="1"/>
      <c r="B5" s="36" t="str">
        <f>REPT("-",100)&amp;" Dollars "&amp;REPT("-",136)</f>
        <v>---------------------------------------------------------------------------------------------------- Dollars ----------------------------------------------------------------------------------------------------------------------------------------</v>
      </c>
      <c r="C5" s="36"/>
      <c r="D5" s="36"/>
      <c r="E5" s="36"/>
      <c r="F5" s="36"/>
      <c r="G5" s="36"/>
      <c r="H5" s="36"/>
      <c r="I5" s="36"/>
      <c r="J5" s="36"/>
    </row>
    <row r="6" ht="12" customHeight="1">
      <c r="A6" s="3" t="s">
        <v>396</v>
      </c>
    </row>
    <row r="7" spans="1:10" ht="12" customHeight="1">
      <c r="A7" s="2" t="str">
        <f>"Oct "&amp;RIGHT(A6,4)-1</f>
        <v>Oct 2011</v>
      </c>
      <c r="B7" s="11">
        <v>10878116.8562</v>
      </c>
      <c r="C7" s="11">
        <v>4407290.7331</v>
      </c>
      <c r="D7" s="11">
        <v>353433.6</v>
      </c>
      <c r="E7" s="11">
        <v>0</v>
      </c>
      <c r="F7" s="11">
        <v>353433.6</v>
      </c>
      <c r="G7" s="11">
        <v>4760724.3331</v>
      </c>
      <c r="H7" s="11">
        <f aca="true" t="shared" si="0" ref="H7:H20">IF(ISBLANK(E7),"",E7)</f>
        <v>0</v>
      </c>
      <c r="I7" s="11">
        <v>4760724.3331</v>
      </c>
      <c r="J7" s="11" t="s">
        <v>397</v>
      </c>
    </row>
    <row r="8" spans="1:10" ht="12" customHeight="1">
      <c r="A8" s="2" t="str">
        <f>"Nov "&amp;RIGHT(A6,4)-1</f>
        <v>Nov 2011</v>
      </c>
      <c r="B8" s="11">
        <v>11180514.1381</v>
      </c>
      <c r="C8" s="11">
        <v>4591767.1297</v>
      </c>
      <c r="D8" s="11">
        <v>456384</v>
      </c>
      <c r="E8" s="11">
        <v>0</v>
      </c>
      <c r="F8" s="11">
        <v>456384</v>
      </c>
      <c r="G8" s="11">
        <v>5048151.1297</v>
      </c>
      <c r="H8" s="11">
        <f t="shared" si="0"/>
        <v>0</v>
      </c>
      <c r="I8" s="11">
        <v>5048151.1297</v>
      </c>
      <c r="J8" s="11" t="s">
        <v>397</v>
      </c>
    </row>
    <row r="9" spans="1:10" ht="12" customHeight="1">
      <c r="A9" s="2" t="str">
        <f>"Dec "&amp;RIGHT(A6,4)-1</f>
        <v>Dec 2011</v>
      </c>
      <c r="B9" s="11">
        <v>12102724.6903</v>
      </c>
      <c r="C9" s="11">
        <v>4261340.9739</v>
      </c>
      <c r="D9" s="11" t="s">
        <v>397</v>
      </c>
      <c r="E9" s="11" t="s">
        <v>397</v>
      </c>
      <c r="F9" s="11" t="s">
        <v>397</v>
      </c>
      <c r="G9" s="11">
        <v>4261340.9739</v>
      </c>
      <c r="H9" s="11" t="str">
        <f t="shared" si="0"/>
        <v>--</v>
      </c>
      <c r="I9" s="11">
        <v>4261340.9739</v>
      </c>
      <c r="J9" s="11" t="s">
        <v>397</v>
      </c>
    </row>
    <row r="10" spans="1:10" ht="12" customHeight="1">
      <c r="A10" s="2" t="str">
        <f>"Jan "&amp;RIGHT(A6,4)</f>
        <v>Jan 2012</v>
      </c>
      <c r="B10" s="11">
        <v>12698303.2509</v>
      </c>
      <c r="C10" s="11">
        <v>4534385.8216</v>
      </c>
      <c r="D10" s="11" t="s">
        <v>397</v>
      </c>
      <c r="E10" s="11" t="s">
        <v>397</v>
      </c>
      <c r="F10" s="11" t="s">
        <v>397</v>
      </c>
      <c r="G10" s="11">
        <v>4534385.8216</v>
      </c>
      <c r="H10" s="11" t="str">
        <f t="shared" si="0"/>
        <v>--</v>
      </c>
      <c r="I10" s="11">
        <v>4534385.8216</v>
      </c>
      <c r="J10" s="11" t="s">
        <v>397</v>
      </c>
    </row>
    <row r="11" spans="1:10" ht="12" customHeight="1">
      <c r="A11" s="2" t="str">
        <f>"Feb "&amp;RIGHT(A6,4)</f>
        <v>Feb 2012</v>
      </c>
      <c r="B11" s="11">
        <v>12689282.2567</v>
      </c>
      <c r="C11" s="11">
        <v>4047256.3913</v>
      </c>
      <c r="D11" s="11" t="s">
        <v>397</v>
      </c>
      <c r="E11" s="11" t="s">
        <v>397</v>
      </c>
      <c r="F11" s="11" t="s">
        <v>397</v>
      </c>
      <c r="G11" s="11">
        <v>4047256.3913</v>
      </c>
      <c r="H11" s="11" t="str">
        <f t="shared" si="0"/>
        <v>--</v>
      </c>
      <c r="I11" s="11">
        <v>4047256.3913</v>
      </c>
      <c r="J11" s="11" t="s">
        <v>397</v>
      </c>
    </row>
    <row r="12" spans="1:10" ht="12" customHeight="1">
      <c r="A12" s="2" t="str">
        <f>"Mar "&amp;RIGHT(A6,4)</f>
        <v>Mar 2012</v>
      </c>
      <c r="B12" s="11">
        <v>12997097.3227</v>
      </c>
      <c r="C12" s="11">
        <v>4257349.4188</v>
      </c>
      <c r="D12" s="11" t="s">
        <v>397</v>
      </c>
      <c r="E12" s="11" t="s">
        <v>397</v>
      </c>
      <c r="F12" s="11" t="s">
        <v>397</v>
      </c>
      <c r="G12" s="11">
        <v>4257349.4188</v>
      </c>
      <c r="H12" s="11" t="str">
        <f t="shared" si="0"/>
        <v>--</v>
      </c>
      <c r="I12" s="11">
        <v>4257349.4188</v>
      </c>
      <c r="J12" s="11" t="s">
        <v>397</v>
      </c>
    </row>
    <row r="13" spans="1:10" ht="12" customHeight="1">
      <c r="A13" s="2" t="str">
        <f>"Apr "&amp;RIGHT(A6,4)</f>
        <v>Apr 2012</v>
      </c>
      <c r="B13" s="11">
        <v>12572081.9462</v>
      </c>
      <c r="C13" s="11">
        <v>4177867.9504</v>
      </c>
      <c r="D13" s="11" t="s">
        <v>397</v>
      </c>
      <c r="E13" s="11" t="s">
        <v>397</v>
      </c>
      <c r="F13" s="11" t="s">
        <v>397</v>
      </c>
      <c r="G13" s="11">
        <v>4177867.9504</v>
      </c>
      <c r="H13" s="11" t="str">
        <f t="shared" si="0"/>
        <v>--</v>
      </c>
      <c r="I13" s="11">
        <v>4177867.9504</v>
      </c>
      <c r="J13" s="11" t="s">
        <v>397</v>
      </c>
    </row>
    <row r="14" spans="1:10" ht="12" customHeight="1">
      <c r="A14" s="2" t="str">
        <f>"May "&amp;RIGHT(A6,4)</f>
        <v>May 2012</v>
      </c>
      <c r="B14" s="11">
        <v>12611914.0582</v>
      </c>
      <c r="C14" s="11">
        <v>4266697.5639</v>
      </c>
      <c r="D14" s="11" t="s">
        <v>397</v>
      </c>
      <c r="E14" s="11" t="s">
        <v>397</v>
      </c>
      <c r="F14" s="11" t="s">
        <v>397</v>
      </c>
      <c r="G14" s="11">
        <v>4266697.5639</v>
      </c>
      <c r="H14" s="11" t="str">
        <f t="shared" si="0"/>
        <v>--</v>
      </c>
      <c r="I14" s="11">
        <v>4266697.5639</v>
      </c>
      <c r="J14" s="11" t="s">
        <v>397</v>
      </c>
    </row>
    <row r="15" spans="1:10" ht="12" customHeight="1">
      <c r="A15" s="2" t="str">
        <f>"Jun "&amp;RIGHT(A6,4)</f>
        <v>Jun 2012</v>
      </c>
      <c r="B15" s="11">
        <v>10335161.6567</v>
      </c>
      <c r="C15" s="11">
        <v>4259461.0979</v>
      </c>
      <c r="D15" s="11" t="s">
        <v>397</v>
      </c>
      <c r="E15" s="11" t="s">
        <v>397</v>
      </c>
      <c r="F15" s="11" t="s">
        <v>397</v>
      </c>
      <c r="G15" s="11">
        <v>4259461.0979</v>
      </c>
      <c r="H15" s="11" t="str">
        <f t="shared" si="0"/>
        <v>--</v>
      </c>
      <c r="I15" s="11">
        <v>4259461.0979</v>
      </c>
      <c r="J15" s="11" t="s">
        <v>397</v>
      </c>
    </row>
    <row r="16" spans="1:10" ht="12" customHeight="1">
      <c r="A16" s="2" t="str">
        <f>"Jul "&amp;RIGHT(A6,4)</f>
        <v>Jul 2012</v>
      </c>
      <c r="B16" s="11">
        <v>10088710.0367</v>
      </c>
      <c r="C16" s="11">
        <v>4387656.2875</v>
      </c>
      <c r="D16" s="11">
        <v>128623.68</v>
      </c>
      <c r="E16" s="11">
        <v>0</v>
      </c>
      <c r="F16" s="11">
        <v>128623.68</v>
      </c>
      <c r="G16" s="11">
        <v>4516279.9675</v>
      </c>
      <c r="H16" s="11">
        <f t="shared" si="0"/>
        <v>0</v>
      </c>
      <c r="I16" s="11">
        <v>4516279.9675</v>
      </c>
      <c r="J16" s="11" t="s">
        <v>397</v>
      </c>
    </row>
    <row r="17" spans="1:10" ht="12" customHeight="1">
      <c r="A17" s="2" t="str">
        <f>"Aug "&amp;RIGHT(A6,4)</f>
        <v>Aug 2012</v>
      </c>
      <c r="B17" s="11">
        <v>9848627.0944</v>
      </c>
      <c r="C17" s="11">
        <v>4644586.4395</v>
      </c>
      <c r="D17" s="11">
        <v>1344350.52</v>
      </c>
      <c r="E17" s="11">
        <v>0</v>
      </c>
      <c r="F17" s="11">
        <v>1344350.52</v>
      </c>
      <c r="G17" s="11">
        <v>5988936.9595</v>
      </c>
      <c r="H17" s="11">
        <f t="shared" si="0"/>
        <v>0</v>
      </c>
      <c r="I17" s="11">
        <v>5988936.9595</v>
      </c>
      <c r="J17" s="11" t="s">
        <v>397</v>
      </c>
    </row>
    <row r="18" spans="1:10" ht="12" customHeight="1">
      <c r="A18" s="2" t="str">
        <f>"Sep "&amp;RIGHT(A6,4)</f>
        <v>Sep 2012</v>
      </c>
      <c r="B18" s="11">
        <v>11088637.3528</v>
      </c>
      <c r="C18" s="11">
        <v>4548836.6171</v>
      </c>
      <c r="D18" s="11">
        <v>95956</v>
      </c>
      <c r="E18" s="11">
        <v>0</v>
      </c>
      <c r="F18" s="11">
        <v>95956</v>
      </c>
      <c r="G18" s="11">
        <v>4644792.6171</v>
      </c>
      <c r="H18" s="11">
        <f t="shared" si="0"/>
        <v>0</v>
      </c>
      <c r="I18" s="11">
        <v>4644792.6171</v>
      </c>
      <c r="J18" s="11" t="s">
        <v>397</v>
      </c>
    </row>
    <row r="19" spans="1:10" ht="12" customHeight="1">
      <c r="A19" s="12" t="s">
        <v>58</v>
      </c>
      <c r="B19" s="13">
        <v>139091170.6599</v>
      </c>
      <c r="C19" s="13">
        <v>52384496.4247</v>
      </c>
      <c r="D19" s="13">
        <v>2378747.8</v>
      </c>
      <c r="E19" s="13">
        <v>0</v>
      </c>
      <c r="F19" s="13">
        <v>2378747.8</v>
      </c>
      <c r="G19" s="13">
        <v>54763244.2247</v>
      </c>
      <c r="H19" s="13">
        <f t="shared" si="0"/>
        <v>0</v>
      </c>
      <c r="I19" s="13">
        <v>54763244.2247</v>
      </c>
      <c r="J19" s="13" t="s">
        <v>397</v>
      </c>
    </row>
    <row r="20" spans="1:10" ht="12" customHeight="1">
      <c r="A20" s="14" t="s">
        <v>398</v>
      </c>
      <c r="B20" s="15">
        <v>22058630.9943</v>
      </c>
      <c r="C20" s="15">
        <v>8999057.8628</v>
      </c>
      <c r="D20" s="15">
        <v>809817.6</v>
      </c>
      <c r="E20" s="15">
        <v>0</v>
      </c>
      <c r="F20" s="15">
        <v>809817.6</v>
      </c>
      <c r="G20" s="15">
        <v>9808875.4628</v>
      </c>
      <c r="H20" s="15">
        <f t="shared" si="0"/>
        <v>0</v>
      </c>
      <c r="I20" s="15">
        <v>9808875.4628</v>
      </c>
      <c r="J20" s="15" t="s">
        <v>397</v>
      </c>
    </row>
    <row r="21" ht="12" customHeight="1">
      <c r="A21" s="3" t="str">
        <f>"FY "&amp;RIGHT(A6,4)+1</f>
        <v>FY 2013</v>
      </c>
    </row>
    <row r="22" spans="1:10" ht="12" customHeight="1">
      <c r="A22" s="2" t="str">
        <f>"Oct "&amp;RIGHT(A6,4)</f>
        <v>Oct 2012</v>
      </c>
      <c r="B22" s="11">
        <v>10953185.9182</v>
      </c>
      <c r="C22" s="11">
        <v>4640099.0574</v>
      </c>
      <c r="D22" s="11">
        <v>83133.09</v>
      </c>
      <c r="E22" s="11">
        <v>0</v>
      </c>
      <c r="F22" s="11">
        <v>83133.09</v>
      </c>
      <c r="G22" s="11">
        <v>4723232.1474</v>
      </c>
      <c r="H22" s="11">
        <f aca="true" t="shared" si="1" ref="H22:H35">IF(ISBLANK(E22),"",E22)</f>
        <v>0</v>
      </c>
      <c r="I22" s="11">
        <v>4723232.1474</v>
      </c>
      <c r="J22" s="11" t="s">
        <v>397</v>
      </c>
    </row>
    <row r="23" spans="1:10" ht="12" customHeight="1">
      <c r="A23" s="2" t="str">
        <f>"Nov "&amp;RIGHT(A6,4)</f>
        <v>Nov 2012</v>
      </c>
      <c r="B23" s="11">
        <v>11539848.3973</v>
      </c>
      <c r="C23" s="11">
        <v>4687977.6242</v>
      </c>
      <c r="D23" s="11" t="s">
        <v>397</v>
      </c>
      <c r="E23" s="11" t="s">
        <v>397</v>
      </c>
      <c r="F23" s="11" t="s">
        <v>397</v>
      </c>
      <c r="G23" s="11">
        <v>4687977.6242</v>
      </c>
      <c r="H23" s="11" t="str">
        <f t="shared" si="1"/>
        <v>--</v>
      </c>
      <c r="I23" s="11">
        <v>4687977.6242</v>
      </c>
      <c r="J23" s="11" t="s">
        <v>397</v>
      </c>
    </row>
    <row r="24" spans="1:10" ht="12" customHeight="1">
      <c r="A24" s="2" t="str">
        <f>"Dec "&amp;RIGHT(A6,4)</f>
        <v>Dec 2012</v>
      </c>
      <c r="B24" s="11" t="s">
        <v>397</v>
      </c>
      <c r="C24" s="11" t="s">
        <v>397</v>
      </c>
      <c r="D24" s="11" t="s">
        <v>397</v>
      </c>
      <c r="E24" s="11" t="s">
        <v>397</v>
      </c>
      <c r="F24" s="11" t="s">
        <v>397</v>
      </c>
      <c r="G24" s="11" t="s">
        <v>397</v>
      </c>
      <c r="H24" s="11" t="str">
        <f t="shared" si="1"/>
        <v>--</v>
      </c>
      <c r="I24" s="11" t="s">
        <v>397</v>
      </c>
      <c r="J24" s="11" t="s">
        <v>397</v>
      </c>
    </row>
    <row r="25" spans="1:10" ht="12" customHeight="1">
      <c r="A25" s="2" t="str">
        <f>"Jan "&amp;RIGHT(A6,4)+1</f>
        <v>Jan 2013</v>
      </c>
      <c r="B25" s="11" t="s">
        <v>397</v>
      </c>
      <c r="C25" s="11" t="s">
        <v>397</v>
      </c>
      <c r="D25" s="11" t="s">
        <v>397</v>
      </c>
      <c r="E25" s="11" t="s">
        <v>397</v>
      </c>
      <c r="F25" s="11" t="s">
        <v>397</v>
      </c>
      <c r="G25" s="11" t="s">
        <v>397</v>
      </c>
      <c r="H25" s="11" t="str">
        <f t="shared" si="1"/>
        <v>--</v>
      </c>
      <c r="I25" s="11" t="s">
        <v>397</v>
      </c>
      <c r="J25" s="11" t="s">
        <v>397</v>
      </c>
    </row>
    <row r="26" spans="1:10" ht="12" customHeight="1">
      <c r="A26" s="2" t="str">
        <f>"Feb "&amp;RIGHT(A6,4)+1</f>
        <v>Feb 2013</v>
      </c>
      <c r="B26" s="11" t="s">
        <v>397</v>
      </c>
      <c r="C26" s="11" t="s">
        <v>397</v>
      </c>
      <c r="D26" s="11" t="s">
        <v>397</v>
      </c>
      <c r="E26" s="11" t="s">
        <v>397</v>
      </c>
      <c r="F26" s="11" t="s">
        <v>397</v>
      </c>
      <c r="G26" s="11" t="s">
        <v>397</v>
      </c>
      <c r="H26" s="11" t="str">
        <f t="shared" si="1"/>
        <v>--</v>
      </c>
      <c r="I26" s="11" t="s">
        <v>397</v>
      </c>
      <c r="J26" s="11" t="s">
        <v>397</v>
      </c>
    </row>
    <row r="27" spans="1:10" ht="12" customHeight="1">
      <c r="A27" s="2" t="str">
        <f>"Mar "&amp;RIGHT(A6,4)+1</f>
        <v>Mar 2013</v>
      </c>
      <c r="B27" s="11" t="s">
        <v>397</v>
      </c>
      <c r="C27" s="11" t="s">
        <v>397</v>
      </c>
      <c r="D27" s="11" t="s">
        <v>397</v>
      </c>
      <c r="E27" s="11" t="s">
        <v>397</v>
      </c>
      <c r="F27" s="11" t="s">
        <v>397</v>
      </c>
      <c r="G27" s="11" t="s">
        <v>397</v>
      </c>
      <c r="H27" s="11" t="str">
        <f t="shared" si="1"/>
        <v>--</v>
      </c>
      <c r="I27" s="11" t="s">
        <v>397</v>
      </c>
      <c r="J27" s="11" t="s">
        <v>397</v>
      </c>
    </row>
    <row r="28" spans="1:10" ht="12" customHeight="1">
      <c r="A28" s="2" t="str">
        <f>"Apr "&amp;RIGHT(A6,4)+1</f>
        <v>Apr 2013</v>
      </c>
      <c r="B28" s="11" t="s">
        <v>397</v>
      </c>
      <c r="C28" s="11" t="s">
        <v>397</v>
      </c>
      <c r="D28" s="11" t="s">
        <v>397</v>
      </c>
      <c r="E28" s="11" t="s">
        <v>397</v>
      </c>
      <c r="F28" s="11" t="s">
        <v>397</v>
      </c>
      <c r="G28" s="11" t="s">
        <v>397</v>
      </c>
      <c r="H28" s="11" t="str">
        <f t="shared" si="1"/>
        <v>--</v>
      </c>
      <c r="I28" s="11" t="s">
        <v>397</v>
      </c>
      <c r="J28" s="11" t="s">
        <v>397</v>
      </c>
    </row>
    <row r="29" spans="1:10" ht="12" customHeight="1">
      <c r="A29" s="2" t="str">
        <f>"May "&amp;RIGHT(A6,4)+1</f>
        <v>May 2013</v>
      </c>
      <c r="B29" s="11" t="s">
        <v>397</v>
      </c>
      <c r="C29" s="11" t="s">
        <v>397</v>
      </c>
      <c r="D29" s="11" t="s">
        <v>397</v>
      </c>
      <c r="E29" s="11" t="s">
        <v>397</v>
      </c>
      <c r="F29" s="11" t="s">
        <v>397</v>
      </c>
      <c r="G29" s="11" t="s">
        <v>397</v>
      </c>
      <c r="H29" s="11" t="str">
        <f t="shared" si="1"/>
        <v>--</v>
      </c>
      <c r="I29" s="11" t="s">
        <v>397</v>
      </c>
      <c r="J29" s="11" t="s">
        <v>397</v>
      </c>
    </row>
    <row r="30" spans="1:10" ht="12" customHeight="1">
      <c r="A30" s="2" t="str">
        <f>"Jun "&amp;RIGHT(A6,4)+1</f>
        <v>Jun 2013</v>
      </c>
      <c r="B30" s="11" t="s">
        <v>397</v>
      </c>
      <c r="C30" s="11" t="s">
        <v>397</v>
      </c>
      <c r="D30" s="11" t="s">
        <v>397</v>
      </c>
      <c r="E30" s="11" t="s">
        <v>397</v>
      </c>
      <c r="F30" s="11" t="s">
        <v>397</v>
      </c>
      <c r="G30" s="11" t="s">
        <v>397</v>
      </c>
      <c r="H30" s="11" t="str">
        <f t="shared" si="1"/>
        <v>--</v>
      </c>
      <c r="I30" s="11" t="s">
        <v>397</v>
      </c>
      <c r="J30" s="11" t="s">
        <v>397</v>
      </c>
    </row>
    <row r="31" spans="1:10" ht="12" customHeight="1">
      <c r="A31" s="2" t="str">
        <f>"Jul "&amp;RIGHT(A6,4)+1</f>
        <v>Jul 2013</v>
      </c>
      <c r="B31" s="11" t="s">
        <v>397</v>
      </c>
      <c r="C31" s="11" t="s">
        <v>397</v>
      </c>
      <c r="D31" s="11" t="s">
        <v>397</v>
      </c>
      <c r="E31" s="11" t="s">
        <v>397</v>
      </c>
      <c r="F31" s="11" t="s">
        <v>397</v>
      </c>
      <c r="G31" s="11" t="s">
        <v>397</v>
      </c>
      <c r="H31" s="11" t="str">
        <f t="shared" si="1"/>
        <v>--</v>
      </c>
      <c r="I31" s="11" t="s">
        <v>397</v>
      </c>
      <c r="J31" s="11" t="s">
        <v>397</v>
      </c>
    </row>
    <row r="32" spans="1:10" ht="12" customHeight="1">
      <c r="A32" s="2" t="str">
        <f>"Aug "&amp;RIGHT(A6,4)+1</f>
        <v>Aug 2013</v>
      </c>
      <c r="B32" s="11" t="s">
        <v>397</v>
      </c>
      <c r="C32" s="11" t="s">
        <v>397</v>
      </c>
      <c r="D32" s="11" t="s">
        <v>397</v>
      </c>
      <c r="E32" s="11" t="s">
        <v>397</v>
      </c>
      <c r="F32" s="11" t="s">
        <v>397</v>
      </c>
      <c r="G32" s="11" t="s">
        <v>397</v>
      </c>
      <c r="H32" s="11" t="str">
        <f t="shared" si="1"/>
        <v>--</v>
      </c>
      <c r="I32" s="11" t="s">
        <v>397</v>
      </c>
      <c r="J32" s="11" t="s">
        <v>397</v>
      </c>
    </row>
    <row r="33" spans="1:10" ht="12" customHeight="1">
      <c r="A33" s="2" t="str">
        <f>"Sep "&amp;RIGHT(A6,4)+1</f>
        <v>Sep 2013</v>
      </c>
      <c r="B33" s="11" t="s">
        <v>397</v>
      </c>
      <c r="C33" s="11" t="s">
        <v>397</v>
      </c>
      <c r="D33" s="11" t="s">
        <v>397</v>
      </c>
      <c r="E33" s="11" t="s">
        <v>397</v>
      </c>
      <c r="F33" s="11" t="s">
        <v>397</v>
      </c>
      <c r="G33" s="11" t="s">
        <v>397</v>
      </c>
      <c r="H33" s="11" t="str">
        <f t="shared" si="1"/>
        <v>--</v>
      </c>
      <c r="I33" s="11" t="s">
        <v>397</v>
      </c>
      <c r="J33" s="11" t="s">
        <v>397</v>
      </c>
    </row>
    <row r="34" spans="1:10" ht="12" customHeight="1">
      <c r="A34" s="12" t="s">
        <v>58</v>
      </c>
      <c r="B34" s="13">
        <v>22493034.3155</v>
      </c>
      <c r="C34" s="13">
        <v>9328076.6816</v>
      </c>
      <c r="D34" s="13">
        <v>83133.09</v>
      </c>
      <c r="E34" s="13">
        <v>0</v>
      </c>
      <c r="F34" s="13">
        <v>83133.09</v>
      </c>
      <c r="G34" s="13">
        <v>9411209.7716</v>
      </c>
      <c r="H34" s="13">
        <f t="shared" si="1"/>
        <v>0</v>
      </c>
      <c r="I34" s="13">
        <v>9411209.7716</v>
      </c>
      <c r="J34" s="13" t="s">
        <v>397</v>
      </c>
    </row>
    <row r="35" spans="1:10" ht="12" customHeight="1">
      <c r="A35" s="14" t="str">
        <f>"Total "&amp;MID(A20,7,LEN(A20)-13)&amp;" Months"</f>
        <v>Total 2 Months</v>
      </c>
      <c r="B35" s="15">
        <v>22493034.3155</v>
      </c>
      <c r="C35" s="15">
        <v>9328076.6816</v>
      </c>
      <c r="D35" s="15">
        <v>83133.09</v>
      </c>
      <c r="E35" s="15">
        <v>0</v>
      </c>
      <c r="F35" s="15">
        <v>83133.09</v>
      </c>
      <c r="G35" s="15">
        <v>9411209.7716</v>
      </c>
      <c r="H35" s="15">
        <f t="shared" si="1"/>
        <v>0</v>
      </c>
      <c r="I35" s="15">
        <v>9411209.7716</v>
      </c>
      <c r="J35" s="15" t="s">
        <v>397</v>
      </c>
    </row>
    <row r="36" spans="1:10" ht="12" customHeight="1">
      <c r="A36" s="36"/>
      <c r="B36" s="36"/>
      <c r="C36" s="36"/>
      <c r="D36" s="36"/>
      <c r="E36" s="36"/>
      <c r="F36" s="36"/>
      <c r="G36" s="36"/>
      <c r="H36" s="36"/>
      <c r="I36" s="36"/>
      <c r="J36" s="36"/>
    </row>
    <row r="37" spans="1:10" ht="69.75" customHeight="1">
      <c r="A37" s="55" t="s">
        <v>372</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F3"/>
    <mergeCell ref="G3:I3"/>
    <mergeCell ref="J3:J4"/>
    <mergeCell ref="B5:J5"/>
    <mergeCell ref="A36:J36"/>
    <mergeCell ref="A37:J37"/>
    <mergeCell ref="A1:I1"/>
    <mergeCell ref="A2:I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s>
  <sheetData>
    <row r="1" spans="1:9" ht="12" customHeight="1">
      <c r="A1" s="44" t="s">
        <v>395</v>
      </c>
      <c r="B1" s="44"/>
      <c r="C1" s="44"/>
      <c r="D1" s="44"/>
      <c r="E1" s="44"/>
      <c r="F1" s="44"/>
      <c r="G1" s="44"/>
      <c r="H1" s="44"/>
      <c r="I1" s="66">
        <v>41313</v>
      </c>
    </row>
    <row r="2" spans="1:9" ht="12" customHeight="1">
      <c r="A2" s="46" t="s">
        <v>175</v>
      </c>
      <c r="B2" s="46"/>
      <c r="C2" s="46"/>
      <c r="D2" s="46"/>
      <c r="E2" s="46"/>
      <c r="F2" s="46"/>
      <c r="G2" s="46"/>
      <c r="H2" s="46"/>
      <c r="I2" s="1"/>
    </row>
    <row r="3" spans="1:9" ht="24" customHeight="1">
      <c r="A3" s="48" t="s">
        <v>53</v>
      </c>
      <c r="B3" s="40" t="s">
        <v>261</v>
      </c>
      <c r="C3" s="50" t="s">
        <v>176</v>
      </c>
      <c r="D3" s="56"/>
      <c r="E3" s="51"/>
      <c r="F3" s="50" t="s">
        <v>260</v>
      </c>
      <c r="G3" s="56"/>
      <c r="H3" s="51"/>
      <c r="I3" s="42" t="s">
        <v>262</v>
      </c>
    </row>
    <row r="4" spans="1:9" ht="24" customHeight="1">
      <c r="A4" s="49"/>
      <c r="B4" s="41"/>
      <c r="C4" s="10" t="s">
        <v>163</v>
      </c>
      <c r="D4" s="10" t="s">
        <v>171</v>
      </c>
      <c r="E4" s="10" t="s">
        <v>58</v>
      </c>
      <c r="F4" s="10" t="s">
        <v>150</v>
      </c>
      <c r="G4" s="10" t="s">
        <v>177</v>
      </c>
      <c r="H4" s="10" t="s">
        <v>58</v>
      </c>
      <c r="I4" s="43"/>
    </row>
    <row r="5" spans="1:9" ht="12" customHeight="1">
      <c r="A5" s="1"/>
      <c r="B5" s="36" t="str">
        <f>REPT("-",88)&amp;" Dollars "&amp;REPT("-",148)</f>
        <v>---------------------------------------------------------------------------------------- Dollars ----------------------------------------------------------------------------------------------------------------------------------------------------</v>
      </c>
      <c r="C5" s="36"/>
      <c r="D5" s="36"/>
      <c r="E5" s="36"/>
      <c r="F5" s="36"/>
      <c r="G5" s="36"/>
      <c r="H5" s="36"/>
      <c r="I5" s="36"/>
    </row>
    <row r="6" ht="12" customHeight="1">
      <c r="A6" s="3" t="s">
        <v>396</v>
      </c>
    </row>
    <row r="7" spans="1:9" ht="12" customHeight="1">
      <c r="A7" s="2" t="str">
        <f>"Oct "&amp;RIGHT(A6,4)-1</f>
        <v>Oct 2011</v>
      </c>
      <c r="B7" s="11" t="s">
        <v>397</v>
      </c>
      <c r="C7" s="11">
        <v>183153539.4993</v>
      </c>
      <c r="D7" s="11">
        <v>1413647.965</v>
      </c>
      <c r="E7" s="11">
        <v>184567187.4643</v>
      </c>
      <c r="F7" s="11" t="s">
        <v>397</v>
      </c>
      <c r="G7" s="11" t="s">
        <v>397</v>
      </c>
      <c r="H7" s="11" t="s">
        <v>397</v>
      </c>
      <c r="I7" s="11">
        <v>184567187.4643</v>
      </c>
    </row>
    <row r="8" spans="1:9" ht="12" customHeight="1">
      <c r="A8" s="2" t="str">
        <f>"Nov "&amp;RIGHT(A6,4)-1</f>
        <v>Nov 2011</v>
      </c>
      <c r="B8" s="11" t="s">
        <v>397</v>
      </c>
      <c r="C8" s="11">
        <v>133332392.2278</v>
      </c>
      <c r="D8" s="11">
        <v>1411381.58</v>
      </c>
      <c r="E8" s="11">
        <v>134743773.8078</v>
      </c>
      <c r="F8" s="11" t="s">
        <v>397</v>
      </c>
      <c r="G8" s="11" t="s">
        <v>397</v>
      </c>
      <c r="H8" s="11" t="s">
        <v>397</v>
      </c>
      <c r="I8" s="11">
        <v>134743773.8078</v>
      </c>
    </row>
    <row r="9" spans="1:9" ht="12" customHeight="1">
      <c r="A9" s="2" t="str">
        <f>"Dec "&amp;RIGHT(A6,4)-1</f>
        <v>Dec 2011</v>
      </c>
      <c r="B9" s="11" t="s">
        <v>397</v>
      </c>
      <c r="C9" s="11">
        <v>158718627.2242</v>
      </c>
      <c r="D9" s="11">
        <v>20688825.4375</v>
      </c>
      <c r="E9" s="11">
        <v>179407452.6617</v>
      </c>
      <c r="F9" s="11" t="s">
        <v>397</v>
      </c>
      <c r="G9" s="11" t="s">
        <v>397</v>
      </c>
      <c r="H9" s="11" t="s">
        <v>397</v>
      </c>
      <c r="I9" s="11">
        <v>179407452.6617</v>
      </c>
    </row>
    <row r="10" spans="1:9" ht="12" customHeight="1">
      <c r="A10" s="2" t="str">
        <f>"Jan "&amp;RIGHT(A6,4)</f>
        <v>Jan 2012</v>
      </c>
      <c r="B10" s="11" t="s">
        <v>397</v>
      </c>
      <c r="C10" s="11">
        <v>145586434.8925</v>
      </c>
      <c r="D10" s="11">
        <v>1442909.6075</v>
      </c>
      <c r="E10" s="11">
        <v>147029344.5</v>
      </c>
      <c r="F10" s="11" t="s">
        <v>397</v>
      </c>
      <c r="G10" s="11" t="s">
        <v>397</v>
      </c>
      <c r="H10" s="11" t="s">
        <v>397</v>
      </c>
      <c r="I10" s="11">
        <v>147029344.5</v>
      </c>
    </row>
    <row r="11" spans="1:9" ht="12" customHeight="1">
      <c r="A11" s="2" t="str">
        <f>"Feb "&amp;RIGHT(A6,4)</f>
        <v>Feb 2012</v>
      </c>
      <c r="B11" s="11" t="s">
        <v>397</v>
      </c>
      <c r="C11" s="11">
        <v>108022405.528</v>
      </c>
      <c r="D11" s="11">
        <v>1415307.5925</v>
      </c>
      <c r="E11" s="11">
        <v>109437713.1205</v>
      </c>
      <c r="F11" s="11" t="s">
        <v>397</v>
      </c>
      <c r="G11" s="11" t="s">
        <v>397</v>
      </c>
      <c r="H11" s="11" t="s">
        <v>397</v>
      </c>
      <c r="I11" s="11">
        <v>109437713.1205</v>
      </c>
    </row>
    <row r="12" spans="1:9" ht="12" customHeight="1">
      <c r="A12" s="2" t="str">
        <f>"Mar "&amp;RIGHT(A6,4)</f>
        <v>Mar 2012</v>
      </c>
      <c r="B12" s="11" t="s">
        <v>397</v>
      </c>
      <c r="C12" s="11">
        <v>85201385.2915</v>
      </c>
      <c r="D12" s="11">
        <v>30395150.195</v>
      </c>
      <c r="E12" s="11">
        <v>115596535.4865</v>
      </c>
      <c r="F12" s="11" t="s">
        <v>397</v>
      </c>
      <c r="G12" s="11" t="s">
        <v>397</v>
      </c>
      <c r="H12" s="11" t="s">
        <v>397</v>
      </c>
      <c r="I12" s="11">
        <v>115596535.4865</v>
      </c>
    </row>
    <row r="13" spans="1:9" ht="12" customHeight="1">
      <c r="A13" s="2" t="str">
        <f>"Apr "&amp;RIGHT(A6,4)</f>
        <v>Apr 2012</v>
      </c>
      <c r="B13" s="11" t="s">
        <v>397</v>
      </c>
      <c r="C13" s="11">
        <v>58927598.5066</v>
      </c>
      <c r="D13" s="11">
        <v>1436836.2475</v>
      </c>
      <c r="E13" s="11">
        <v>60364434.7541</v>
      </c>
      <c r="F13" s="11" t="s">
        <v>397</v>
      </c>
      <c r="G13" s="11" t="s">
        <v>397</v>
      </c>
      <c r="H13" s="11" t="s">
        <v>397</v>
      </c>
      <c r="I13" s="11">
        <v>60364434.7541</v>
      </c>
    </row>
    <row r="14" spans="1:9" ht="12" customHeight="1">
      <c r="A14" s="2" t="str">
        <f>"May "&amp;RIGHT(A6,4)</f>
        <v>May 2012</v>
      </c>
      <c r="B14" s="11" t="s">
        <v>397</v>
      </c>
      <c r="C14" s="11">
        <v>37496190.5121</v>
      </c>
      <c r="D14" s="11">
        <v>1091277.2825</v>
      </c>
      <c r="E14" s="11">
        <v>38587467.7946</v>
      </c>
      <c r="F14" s="11" t="s">
        <v>397</v>
      </c>
      <c r="G14" s="11" t="s">
        <v>397</v>
      </c>
      <c r="H14" s="11" t="s">
        <v>397</v>
      </c>
      <c r="I14" s="11">
        <v>38587467.7946</v>
      </c>
    </row>
    <row r="15" spans="1:9" ht="12" customHeight="1">
      <c r="A15" s="2" t="str">
        <f>"Jun "&amp;RIGHT(A6,4)</f>
        <v>Jun 2012</v>
      </c>
      <c r="B15" s="11" t="s">
        <v>397</v>
      </c>
      <c r="C15" s="11">
        <v>28772413.0446</v>
      </c>
      <c r="D15" s="11">
        <v>28881784.3675</v>
      </c>
      <c r="E15" s="11">
        <v>57654197.4121</v>
      </c>
      <c r="F15" s="11" t="s">
        <v>397</v>
      </c>
      <c r="G15" s="11" t="s">
        <v>397</v>
      </c>
      <c r="H15" s="11" t="s">
        <v>397</v>
      </c>
      <c r="I15" s="11">
        <v>57654197.4121</v>
      </c>
    </row>
    <row r="16" spans="1:9" ht="12" customHeight="1">
      <c r="A16" s="2" t="str">
        <f>"Jul "&amp;RIGHT(A6,4)</f>
        <v>Jul 2012</v>
      </c>
      <c r="B16" s="11" t="s">
        <v>397</v>
      </c>
      <c r="C16" s="11">
        <v>82666924.9342</v>
      </c>
      <c r="D16" s="11">
        <v>5632.445</v>
      </c>
      <c r="E16" s="11">
        <v>82672557.3792</v>
      </c>
      <c r="F16" s="11" t="s">
        <v>397</v>
      </c>
      <c r="G16" s="11" t="s">
        <v>397</v>
      </c>
      <c r="H16" s="11" t="s">
        <v>397</v>
      </c>
      <c r="I16" s="11">
        <v>82672557.3792</v>
      </c>
    </row>
    <row r="17" spans="1:9" ht="12" customHeight="1">
      <c r="A17" s="2" t="str">
        <f>"Aug "&amp;RIGHT(A6,4)</f>
        <v>Aug 2012</v>
      </c>
      <c r="B17" s="11" t="s">
        <v>397</v>
      </c>
      <c r="C17" s="11">
        <v>161094025.0039</v>
      </c>
      <c r="D17" s="11">
        <v>874360.5325</v>
      </c>
      <c r="E17" s="11">
        <v>161968385.5364</v>
      </c>
      <c r="F17" s="11" t="s">
        <v>397</v>
      </c>
      <c r="G17" s="11" t="s">
        <v>397</v>
      </c>
      <c r="H17" s="11" t="s">
        <v>397</v>
      </c>
      <c r="I17" s="11">
        <v>161968385.5364</v>
      </c>
    </row>
    <row r="18" spans="1:9" ht="12" customHeight="1">
      <c r="A18" s="2" t="str">
        <f>"Sep "&amp;RIGHT(A6,4)</f>
        <v>Sep 2012</v>
      </c>
      <c r="B18" s="11" t="s">
        <v>397</v>
      </c>
      <c r="C18" s="11">
        <v>157890854.8499</v>
      </c>
      <c r="D18" s="11">
        <v>34850355.8625</v>
      </c>
      <c r="E18" s="11">
        <v>192741210.7124</v>
      </c>
      <c r="F18" s="11" t="s">
        <v>397</v>
      </c>
      <c r="G18" s="11" t="s">
        <v>397</v>
      </c>
      <c r="H18" s="11" t="s">
        <v>397</v>
      </c>
      <c r="I18" s="11">
        <v>192741210.7124</v>
      </c>
    </row>
    <row r="19" spans="1:9" ht="12" customHeight="1">
      <c r="A19" s="12" t="s">
        <v>58</v>
      </c>
      <c r="B19" s="13" t="s">
        <v>397</v>
      </c>
      <c r="C19" s="13">
        <v>1340862791.5146</v>
      </c>
      <c r="D19" s="13">
        <v>123907469.115</v>
      </c>
      <c r="E19" s="13">
        <v>1464770260.6296</v>
      </c>
      <c r="F19" s="13" t="s">
        <v>397</v>
      </c>
      <c r="G19" s="13" t="s">
        <v>397</v>
      </c>
      <c r="H19" s="13" t="s">
        <v>397</v>
      </c>
      <c r="I19" s="13">
        <v>1464770260.6296</v>
      </c>
    </row>
    <row r="20" spans="1:9" ht="12" customHeight="1">
      <c r="A20" s="14" t="s">
        <v>398</v>
      </c>
      <c r="B20" s="15" t="s">
        <v>397</v>
      </c>
      <c r="C20" s="15">
        <v>316485931.7271</v>
      </c>
      <c r="D20" s="15">
        <v>2825029.545</v>
      </c>
      <c r="E20" s="15">
        <v>319310961.2721</v>
      </c>
      <c r="F20" s="15" t="s">
        <v>397</v>
      </c>
      <c r="G20" s="15" t="s">
        <v>397</v>
      </c>
      <c r="H20" s="15" t="s">
        <v>397</v>
      </c>
      <c r="I20" s="15">
        <v>319310961.2721</v>
      </c>
    </row>
    <row r="21" ht="12" customHeight="1">
      <c r="A21" s="3" t="str">
        <f>"FY "&amp;RIGHT(A6,4)+1</f>
        <v>FY 2013</v>
      </c>
    </row>
    <row r="22" spans="1:9" ht="12" customHeight="1">
      <c r="A22" s="2" t="str">
        <f>"Oct "&amp;RIGHT(A6,4)</f>
        <v>Oct 2012</v>
      </c>
      <c r="B22" s="11" t="s">
        <v>397</v>
      </c>
      <c r="C22" s="11">
        <v>166035906.4256</v>
      </c>
      <c r="D22" s="11">
        <v>1543291.9775</v>
      </c>
      <c r="E22" s="11">
        <v>167579198.4031</v>
      </c>
      <c r="F22" s="11" t="s">
        <v>397</v>
      </c>
      <c r="G22" s="11" t="s">
        <v>397</v>
      </c>
      <c r="H22" s="11" t="s">
        <v>397</v>
      </c>
      <c r="I22" s="11">
        <v>167579198.4031</v>
      </c>
    </row>
    <row r="23" spans="1:9" ht="12" customHeight="1">
      <c r="A23" s="2" t="str">
        <f>"Nov "&amp;RIGHT(A6,4)</f>
        <v>Nov 2012</v>
      </c>
      <c r="B23" s="11" t="s">
        <v>397</v>
      </c>
      <c r="C23" s="11">
        <v>147422415.9915</v>
      </c>
      <c r="D23" s="11">
        <v>1382486.56</v>
      </c>
      <c r="E23" s="11">
        <v>148804902.5515</v>
      </c>
      <c r="F23" s="11" t="s">
        <v>397</v>
      </c>
      <c r="G23" s="11" t="s">
        <v>397</v>
      </c>
      <c r="H23" s="11" t="s">
        <v>397</v>
      </c>
      <c r="I23" s="11">
        <v>148804902.5515</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t="s">
        <v>397</v>
      </c>
      <c r="C34" s="13">
        <v>313458322.4171</v>
      </c>
      <c r="D34" s="13">
        <v>2925778.5375</v>
      </c>
      <c r="E34" s="13">
        <v>316384100.9546</v>
      </c>
      <c r="F34" s="13" t="s">
        <v>397</v>
      </c>
      <c r="G34" s="13" t="s">
        <v>397</v>
      </c>
      <c r="H34" s="13" t="s">
        <v>397</v>
      </c>
      <c r="I34" s="13">
        <v>316384100.9546</v>
      </c>
    </row>
    <row r="35" spans="1:9" ht="12" customHeight="1">
      <c r="A35" s="14" t="str">
        <f>"Total "&amp;MID(A20,7,LEN(A20)-13)&amp;" Months"</f>
        <v>Total 2 Months</v>
      </c>
      <c r="B35" s="15" t="s">
        <v>397</v>
      </c>
      <c r="C35" s="15">
        <v>313458322.4171</v>
      </c>
      <c r="D35" s="15">
        <v>2925778.5375</v>
      </c>
      <c r="E35" s="15">
        <v>316384100.9546</v>
      </c>
      <c r="F35" s="15" t="s">
        <v>397</v>
      </c>
      <c r="G35" s="15" t="s">
        <v>397</v>
      </c>
      <c r="H35" s="15" t="s">
        <v>397</v>
      </c>
      <c r="I35" s="15">
        <v>316384100.9546</v>
      </c>
    </row>
    <row r="36" spans="1:9" ht="12" customHeight="1">
      <c r="A36" s="36"/>
      <c r="B36" s="36"/>
      <c r="C36" s="36"/>
      <c r="D36" s="36"/>
      <c r="E36" s="36"/>
      <c r="F36" s="36"/>
      <c r="G36" s="36"/>
      <c r="H36" s="36"/>
      <c r="I36" s="36"/>
    </row>
    <row r="37" spans="1:9" ht="69.75" customHeight="1">
      <c r="A37" s="55" t="s">
        <v>373</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44" t="s">
        <v>395</v>
      </c>
      <c r="B1" s="44"/>
      <c r="C1" s="44"/>
      <c r="D1" s="44"/>
      <c r="E1" s="44"/>
      <c r="F1" s="44"/>
      <c r="G1" s="44"/>
      <c r="H1" s="66">
        <v>41313</v>
      </c>
    </row>
    <row r="2" spans="1:8" ht="12" customHeight="1">
      <c r="A2" s="46" t="s">
        <v>178</v>
      </c>
      <c r="B2" s="46"/>
      <c r="C2" s="46"/>
      <c r="D2" s="46"/>
      <c r="E2" s="46"/>
      <c r="F2" s="46"/>
      <c r="G2" s="46"/>
      <c r="H2" s="1"/>
    </row>
    <row r="3" spans="1:8" ht="24" customHeight="1">
      <c r="A3" s="48" t="s">
        <v>53</v>
      </c>
      <c r="B3" s="50" t="s">
        <v>263</v>
      </c>
      <c r="C3" s="56"/>
      <c r="D3" s="56"/>
      <c r="E3" s="51"/>
      <c r="F3" s="40" t="s">
        <v>264</v>
      </c>
      <c r="G3" s="40" t="s">
        <v>265</v>
      </c>
      <c r="H3" s="42" t="s">
        <v>266</v>
      </c>
    </row>
    <row r="4" spans="1:8" ht="24" customHeight="1">
      <c r="A4" s="49"/>
      <c r="B4" s="10" t="s">
        <v>179</v>
      </c>
      <c r="C4" s="10" t="s">
        <v>180</v>
      </c>
      <c r="D4" s="10" t="s">
        <v>144</v>
      </c>
      <c r="E4" s="10" t="s">
        <v>58</v>
      </c>
      <c r="F4" s="41"/>
      <c r="G4" s="41"/>
      <c r="H4" s="43"/>
    </row>
    <row r="5" spans="1:8" ht="12" customHeight="1">
      <c r="A5" s="1"/>
      <c r="B5" s="36" t="str">
        <f>REPT("-",80)&amp;" Dollars "&amp;REPT("-",80)</f>
        <v>-------------------------------------------------------------------------------- Dollars --------------------------------------------------------------------------------</v>
      </c>
      <c r="C5" s="36"/>
      <c r="D5" s="36"/>
      <c r="E5" s="36"/>
      <c r="F5" s="36"/>
      <c r="G5" s="36"/>
      <c r="H5" s="36"/>
    </row>
    <row r="6" ht="12" customHeight="1">
      <c r="A6" s="3" t="s">
        <v>396</v>
      </c>
    </row>
    <row r="7" spans="1:8" ht="12" customHeight="1">
      <c r="A7" s="2" t="str">
        <f>"Oct "&amp;RIGHT(A6,4)-1</f>
        <v>Oct 2011</v>
      </c>
      <c r="B7" s="11">
        <v>44482.52</v>
      </c>
      <c r="C7" s="11" t="s">
        <v>397</v>
      </c>
      <c r="D7" s="11" t="s">
        <v>397</v>
      </c>
      <c r="E7" s="11">
        <v>44482.52</v>
      </c>
      <c r="F7" s="11">
        <v>2024281.31</v>
      </c>
      <c r="G7" s="11">
        <v>2976730.1809</v>
      </c>
      <c r="H7" s="11" t="s">
        <v>397</v>
      </c>
    </row>
    <row r="8" spans="1:8" ht="12" customHeight="1">
      <c r="A8" s="2" t="str">
        <f>"Nov "&amp;RIGHT(A6,4)-1</f>
        <v>Nov 2011</v>
      </c>
      <c r="B8" s="11">
        <v>4534499.99</v>
      </c>
      <c r="C8" s="11" t="s">
        <v>397</v>
      </c>
      <c r="D8" s="11" t="s">
        <v>397</v>
      </c>
      <c r="E8" s="11">
        <v>4534499.99</v>
      </c>
      <c r="F8" s="11">
        <v>1818996.09</v>
      </c>
      <c r="G8" s="11">
        <v>2829633.1592</v>
      </c>
      <c r="H8" s="11" t="s">
        <v>397</v>
      </c>
    </row>
    <row r="9" spans="1:8" ht="12" customHeight="1">
      <c r="A9" s="2" t="str">
        <f>"Dec "&amp;RIGHT(A6,4)-1</f>
        <v>Dec 2011</v>
      </c>
      <c r="B9" s="11">
        <v>661893.96</v>
      </c>
      <c r="C9" s="11" t="s">
        <v>397</v>
      </c>
      <c r="D9" s="11" t="s">
        <v>397</v>
      </c>
      <c r="E9" s="11">
        <v>661893.96</v>
      </c>
      <c r="F9" s="11">
        <v>329837.02</v>
      </c>
      <c r="G9" s="11">
        <v>1043059.5815</v>
      </c>
      <c r="H9" s="11" t="s">
        <v>397</v>
      </c>
    </row>
    <row r="10" spans="1:8" ht="12" customHeight="1">
      <c r="A10" s="2" t="str">
        <f>"Jan "&amp;RIGHT(A6,4)</f>
        <v>Jan 2012</v>
      </c>
      <c r="B10" s="11">
        <v>1814143.56</v>
      </c>
      <c r="C10" s="11" t="s">
        <v>397</v>
      </c>
      <c r="D10" s="11" t="s">
        <v>397</v>
      </c>
      <c r="E10" s="11">
        <v>1814143.56</v>
      </c>
      <c r="F10" s="11">
        <v>132575.17</v>
      </c>
      <c r="G10" s="11">
        <v>406450.5184</v>
      </c>
      <c r="H10" s="11" t="s">
        <v>397</v>
      </c>
    </row>
    <row r="11" spans="1:8" ht="12" customHeight="1">
      <c r="A11" s="2" t="str">
        <f>"Feb "&amp;RIGHT(A6,4)</f>
        <v>Feb 2012</v>
      </c>
      <c r="B11" s="11">
        <v>0</v>
      </c>
      <c r="C11" s="11" t="s">
        <v>397</v>
      </c>
      <c r="D11" s="11" t="s">
        <v>397</v>
      </c>
      <c r="E11" s="11">
        <v>0</v>
      </c>
      <c r="F11" s="11" t="s">
        <v>397</v>
      </c>
      <c r="G11" s="11">
        <v>390837.965</v>
      </c>
      <c r="H11" s="11" t="s">
        <v>397</v>
      </c>
    </row>
    <row r="12" spans="1:8" ht="12" customHeight="1">
      <c r="A12" s="2" t="str">
        <f>"Mar "&amp;RIGHT(A6,4)</f>
        <v>Mar 2012</v>
      </c>
      <c r="B12" s="11">
        <v>15630.93</v>
      </c>
      <c r="C12" s="11" t="s">
        <v>397</v>
      </c>
      <c r="D12" s="11" t="s">
        <v>397</v>
      </c>
      <c r="E12" s="11">
        <v>15630.93</v>
      </c>
      <c r="F12" s="11" t="s">
        <v>397</v>
      </c>
      <c r="G12" s="11">
        <v>349410.1056</v>
      </c>
      <c r="H12" s="11" t="s">
        <v>397</v>
      </c>
    </row>
    <row r="13" spans="1:8" ht="12" customHeight="1">
      <c r="A13" s="2" t="str">
        <f>"Apr "&amp;RIGHT(A6,4)</f>
        <v>Apr 2012</v>
      </c>
      <c r="B13" s="11" t="s">
        <v>397</v>
      </c>
      <c r="C13" s="11" t="s">
        <v>397</v>
      </c>
      <c r="D13" s="11" t="s">
        <v>397</v>
      </c>
      <c r="E13" s="11" t="s">
        <v>397</v>
      </c>
      <c r="F13" s="11" t="s">
        <v>397</v>
      </c>
      <c r="G13" s="11">
        <v>297162.8742</v>
      </c>
      <c r="H13" s="11" t="s">
        <v>397</v>
      </c>
    </row>
    <row r="14" spans="1:8" ht="12" customHeight="1">
      <c r="A14" s="2" t="str">
        <f>"May "&amp;RIGHT(A6,4)</f>
        <v>May 2012</v>
      </c>
      <c r="B14" s="11" t="s">
        <v>397</v>
      </c>
      <c r="C14" s="11" t="s">
        <v>397</v>
      </c>
      <c r="D14" s="11" t="s">
        <v>397</v>
      </c>
      <c r="E14" s="11" t="s">
        <v>397</v>
      </c>
      <c r="F14" s="11" t="s">
        <v>397</v>
      </c>
      <c r="G14" s="11">
        <v>415944.5787</v>
      </c>
      <c r="H14" s="11" t="s">
        <v>397</v>
      </c>
    </row>
    <row r="15" spans="1:8" ht="12" customHeight="1">
      <c r="A15" s="2" t="str">
        <f>"Jun "&amp;RIGHT(A6,4)</f>
        <v>Jun 2012</v>
      </c>
      <c r="B15" s="11" t="s">
        <v>397</v>
      </c>
      <c r="C15" s="11" t="s">
        <v>397</v>
      </c>
      <c r="D15" s="11" t="s">
        <v>397</v>
      </c>
      <c r="E15" s="11" t="s">
        <v>397</v>
      </c>
      <c r="F15" s="11" t="s">
        <v>397</v>
      </c>
      <c r="G15" s="11">
        <v>3029709.5796</v>
      </c>
      <c r="H15" s="11" t="s">
        <v>397</v>
      </c>
    </row>
    <row r="16" spans="1:8" ht="12" customHeight="1">
      <c r="A16" s="2" t="str">
        <f>"Jul "&amp;RIGHT(A6,4)</f>
        <v>Jul 2012</v>
      </c>
      <c r="B16" s="11" t="s">
        <v>397</v>
      </c>
      <c r="C16" s="11" t="s">
        <v>397</v>
      </c>
      <c r="D16" s="11" t="s">
        <v>397</v>
      </c>
      <c r="E16" s="11" t="s">
        <v>397</v>
      </c>
      <c r="F16" s="11" t="s">
        <v>397</v>
      </c>
      <c r="G16" s="11">
        <v>3099393.5647</v>
      </c>
      <c r="H16" s="11" t="s">
        <v>397</v>
      </c>
    </row>
    <row r="17" spans="1:8" ht="12" customHeight="1">
      <c r="A17" s="2" t="str">
        <f>"Aug "&amp;RIGHT(A6,4)</f>
        <v>Aug 2012</v>
      </c>
      <c r="B17" s="11" t="s">
        <v>397</v>
      </c>
      <c r="C17" s="11" t="s">
        <v>397</v>
      </c>
      <c r="D17" s="11" t="s">
        <v>397</v>
      </c>
      <c r="E17" s="11" t="s">
        <v>397</v>
      </c>
      <c r="F17" s="11" t="s">
        <v>397</v>
      </c>
      <c r="G17" s="11">
        <v>3117152.2695</v>
      </c>
      <c r="H17" s="11" t="s">
        <v>397</v>
      </c>
    </row>
    <row r="18" spans="1:8" ht="12" customHeight="1">
      <c r="A18" s="2" t="str">
        <f>"Sep "&amp;RIGHT(A6,4)</f>
        <v>Sep 2012</v>
      </c>
      <c r="B18" s="11" t="s">
        <v>397</v>
      </c>
      <c r="C18" s="11" t="s">
        <v>397</v>
      </c>
      <c r="D18" s="11" t="s">
        <v>397</v>
      </c>
      <c r="E18" s="11" t="s">
        <v>397</v>
      </c>
      <c r="F18" s="11" t="s">
        <v>397</v>
      </c>
      <c r="G18" s="11">
        <v>2673103.2059</v>
      </c>
      <c r="H18" s="11" t="s">
        <v>397</v>
      </c>
    </row>
    <row r="19" spans="1:8" ht="12" customHeight="1">
      <c r="A19" s="12" t="s">
        <v>58</v>
      </c>
      <c r="B19" s="13">
        <v>7070650.96</v>
      </c>
      <c r="C19" s="13" t="s">
        <v>397</v>
      </c>
      <c r="D19" s="13" t="s">
        <v>397</v>
      </c>
      <c r="E19" s="13">
        <v>7070650.96</v>
      </c>
      <c r="F19" s="13">
        <v>4305689.59</v>
      </c>
      <c r="G19" s="13">
        <v>20628587.5832</v>
      </c>
      <c r="H19" s="13" t="s">
        <v>397</v>
      </c>
    </row>
    <row r="20" spans="1:8" ht="12" customHeight="1">
      <c r="A20" s="14" t="s">
        <v>398</v>
      </c>
      <c r="B20" s="15">
        <v>4578982.51</v>
      </c>
      <c r="C20" s="15" t="s">
        <v>397</v>
      </c>
      <c r="D20" s="15" t="s">
        <v>397</v>
      </c>
      <c r="E20" s="15">
        <v>4578982.51</v>
      </c>
      <c r="F20" s="15">
        <v>3843277.4</v>
      </c>
      <c r="G20" s="15">
        <v>5806363.3401</v>
      </c>
      <c r="H20" s="15" t="s">
        <v>397</v>
      </c>
    </row>
    <row r="21" ht="12" customHeight="1">
      <c r="A21" s="3" t="str">
        <f>"FY "&amp;RIGHT(A6,4)+1</f>
        <v>FY 2013</v>
      </c>
    </row>
    <row r="22" spans="1:8" ht="12" customHeight="1">
      <c r="A22" s="2" t="str">
        <f>"Oct "&amp;RIGHT(A6,4)</f>
        <v>Oct 2012</v>
      </c>
      <c r="B22" s="11">
        <v>39569.9</v>
      </c>
      <c r="C22" s="11" t="s">
        <v>397</v>
      </c>
      <c r="D22" s="11" t="s">
        <v>397</v>
      </c>
      <c r="E22" s="11">
        <v>39569.9</v>
      </c>
      <c r="F22" s="11" t="s">
        <v>397</v>
      </c>
      <c r="G22" s="11">
        <v>2687999.1011</v>
      </c>
      <c r="H22" s="11" t="s">
        <v>397</v>
      </c>
    </row>
    <row r="23" spans="1:8" ht="12" customHeight="1">
      <c r="A23" s="2" t="str">
        <f>"Nov "&amp;RIGHT(A6,4)</f>
        <v>Nov 2012</v>
      </c>
      <c r="B23" s="11">
        <v>3293680</v>
      </c>
      <c r="C23" s="11" t="s">
        <v>397</v>
      </c>
      <c r="D23" s="11" t="s">
        <v>397</v>
      </c>
      <c r="E23" s="11">
        <v>3293680</v>
      </c>
      <c r="F23" s="11" t="s">
        <v>397</v>
      </c>
      <c r="G23" s="11">
        <v>2447353.1046</v>
      </c>
      <c r="H23" s="11" t="s">
        <v>397</v>
      </c>
    </row>
    <row r="24" spans="1:8" ht="12" customHeight="1">
      <c r="A24" s="2" t="str">
        <f>"Dec "&amp;RIGHT(A6,4)</f>
        <v>Dec 2012</v>
      </c>
      <c r="B24" s="11" t="s">
        <v>397</v>
      </c>
      <c r="C24" s="11" t="s">
        <v>397</v>
      </c>
      <c r="D24" s="11" t="s">
        <v>397</v>
      </c>
      <c r="E24" s="11" t="s">
        <v>397</v>
      </c>
      <c r="F24" s="11" t="s">
        <v>397</v>
      </c>
      <c r="G24" s="11" t="s">
        <v>397</v>
      </c>
      <c r="H24" s="11" t="s">
        <v>397</v>
      </c>
    </row>
    <row r="25" spans="1:8" ht="12" customHeight="1">
      <c r="A25" s="2" t="str">
        <f>"Jan "&amp;RIGHT(A6,4)+1</f>
        <v>Jan 2013</v>
      </c>
      <c r="B25" s="11" t="s">
        <v>397</v>
      </c>
      <c r="C25" s="11" t="s">
        <v>397</v>
      </c>
      <c r="D25" s="11" t="s">
        <v>397</v>
      </c>
      <c r="E25" s="11" t="s">
        <v>397</v>
      </c>
      <c r="F25" s="11" t="s">
        <v>397</v>
      </c>
      <c r="G25" s="11" t="s">
        <v>397</v>
      </c>
      <c r="H25" s="11" t="s">
        <v>397</v>
      </c>
    </row>
    <row r="26" spans="1:8" ht="12" customHeight="1">
      <c r="A26" s="2" t="str">
        <f>"Feb "&amp;RIGHT(A6,4)+1</f>
        <v>Feb 2013</v>
      </c>
      <c r="B26" s="11" t="s">
        <v>397</v>
      </c>
      <c r="C26" s="11" t="s">
        <v>397</v>
      </c>
      <c r="D26" s="11" t="s">
        <v>397</v>
      </c>
      <c r="E26" s="11" t="s">
        <v>397</v>
      </c>
      <c r="F26" s="11" t="s">
        <v>397</v>
      </c>
      <c r="G26" s="11" t="s">
        <v>397</v>
      </c>
      <c r="H26" s="11" t="s">
        <v>397</v>
      </c>
    </row>
    <row r="27" spans="1:8" ht="12" customHeight="1">
      <c r="A27" s="2" t="str">
        <f>"Mar "&amp;RIGHT(A6,4)+1</f>
        <v>Mar 2013</v>
      </c>
      <c r="B27" s="11" t="s">
        <v>397</v>
      </c>
      <c r="C27" s="11" t="s">
        <v>397</v>
      </c>
      <c r="D27" s="11" t="s">
        <v>397</v>
      </c>
      <c r="E27" s="11" t="s">
        <v>397</v>
      </c>
      <c r="F27" s="11" t="s">
        <v>397</v>
      </c>
      <c r="G27" s="11" t="s">
        <v>397</v>
      </c>
      <c r="H27" s="11" t="s">
        <v>397</v>
      </c>
    </row>
    <row r="28" spans="1:8" ht="12" customHeight="1">
      <c r="A28" s="2" t="str">
        <f>"Apr "&amp;RIGHT(A6,4)+1</f>
        <v>Apr 2013</v>
      </c>
      <c r="B28" s="11" t="s">
        <v>397</v>
      </c>
      <c r="C28" s="11" t="s">
        <v>397</v>
      </c>
      <c r="D28" s="11" t="s">
        <v>397</v>
      </c>
      <c r="E28" s="11" t="s">
        <v>397</v>
      </c>
      <c r="F28" s="11" t="s">
        <v>397</v>
      </c>
      <c r="G28" s="11" t="s">
        <v>397</v>
      </c>
      <c r="H28" s="11" t="s">
        <v>397</v>
      </c>
    </row>
    <row r="29" spans="1:8" ht="12" customHeight="1">
      <c r="A29" s="2" t="str">
        <f>"May "&amp;RIGHT(A6,4)+1</f>
        <v>May 2013</v>
      </c>
      <c r="B29" s="11" t="s">
        <v>397</v>
      </c>
      <c r="C29" s="11" t="s">
        <v>397</v>
      </c>
      <c r="D29" s="11" t="s">
        <v>397</v>
      </c>
      <c r="E29" s="11" t="s">
        <v>397</v>
      </c>
      <c r="F29" s="11" t="s">
        <v>397</v>
      </c>
      <c r="G29" s="11" t="s">
        <v>397</v>
      </c>
      <c r="H29" s="11" t="s">
        <v>397</v>
      </c>
    </row>
    <row r="30" spans="1:8" ht="12" customHeight="1">
      <c r="A30" s="2" t="str">
        <f>"Jun "&amp;RIGHT(A6,4)+1</f>
        <v>Jun 2013</v>
      </c>
      <c r="B30" s="11" t="s">
        <v>397</v>
      </c>
      <c r="C30" s="11" t="s">
        <v>397</v>
      </c>
      <c r="D30" s="11" t="s">
        <v>397</v>
      </c>
      <c r="E30" s="11" t="s">
        <v>397</v>
      </c>
      <c r="F30" s="11" t="s">
        <v>397</v>
      </c>
      <c r="G30" s="11" t="s">
        <v>397</v>
      </c>
      <c r="H30" s="11" t="s">
        <v>397</v>
      </c>
    </row>
    <row r="31" spans="1:8" ht="12" customHeight="1">
      <c r="A31" s="2" t="str">
        <f>"Jul "&amp;RIGHT(A6,4)+1</f>
        <v>Jul 2013</v>
      </c>
      <c r="B31" s="11" t="s">
        <v>397</v>
      </c>
      <c r="C31" s="11" t="s">
        <v>397</v>
      </c>
      <c r="D31" s="11" t="s">
        <v>397</v>
      </c>
      <c r="E31" s="11" t="s">
        <v>397</v>
      </c>
      <c r="F31" s="11" t="s">
        <v>397</v>
      </c>
      <c r="G31" s="11" t="s">
        <v>397</v>
      </c>
      <c r="H31" s="11" t="s">
        <v>397</v>
      </c>
    </row>
    <row r="32" spans="1:8" ht="12" customHeight="1">
      <c r="A32" s="2" t="str">
        <f>"Aug "&amp;RIGHT(A6,4)+1</f>
        <v>Aug 2013</v>
      </c>
      <c r="B32" s="11" t="s">
        <v>397</v>
      </c>
      <c r="C32" s="11" t="s">
        <v>397</v>
      </c>
      <c r="D32" s="11" t="s">
        <v>397</v>
      </c>
      <c r="E32" s="11" t="s">
        <v>397</v>
      </c>
      <c r="F32" s="11" t="s">
        <v>397</v>
      </c>
      <c r="G32" s="11" t="s">
        <v>397</v>
      </c>
      <c r="H32" s="11" t="s">
        <v>397</v>
      </c>
    </row>
    <row r="33" spans="1:8" ht="12" customHeight="1">
      <c r="A33" s="2" t="str">
        <f>"Sep "&amp;RIGHT(A6,4)+1</f>
        <v>Sep 2013</v>
      </c>
      <c r="B33" s="11" t="s">
        <v>397</v>
      </c>
      <c r="C33" s="11" t="s">
        <v>397</v>
      </c>
      <c r="D33" s="11" t="s">
        <v>397</v>
      </c>
      <c r="E33" s="11" t="s">
        <v>397</v>
      </c>
      <c r="F33" s="11" t="s">
        <v>397</v>
      </c>
      <c r="G33" s="11" t="s">
        <v>397</v>
      </c>
      <c r="H33" s="11" t="s">
        <v>397</v>
      </c>
    </row>
    <row r="34" spans="1:8" ht="12" customHeight="1">
      <c r="A34" s="12" t="s">
        <v>58</v>
      </c>
      <c r="B34" s="13">
        <v>3333249.9</v>
      </c>
      <c r="C34" s="13" t="s">
        <v>397</v>
      </c>
      <c r="D34" s="13" t="s">
        <v>397</v>
      </c>
      <c r="E34" s="13">
        <v>3333249.9</v>
      </c>
      <c r="F34" s="13" t="s">
        <v>397</v>
      </c>
      <c r="G34" s="13">
        <v>5135352.2057</v>
      </c>
      <c r="H34" s="13" t="s">
        <v>397</v>
      </c>
    </row>
    <row r="35" spans="1:8" ht="12" customHeight="1">
      <c r="A35" s="14" t="str">
        <f>"Total "&amp;MID(A20,7,LEN(A20)-13)&amp;" Months"</f>
        <v>Total 2 Months</v>
      </c>
      <c r="B35" s="15">
        <v>3333249.9</v>
      </c>
      <c r="C35" s="15" t="s">
        <v>397</v>
      </c>
      <c r="D35" s="15" t="s">
        <v>397</v>
      </c>
      <c r="E35" s="15">
        <v>3333249.9</v>
      </c>
      <c r="F35" s="15" t="s">
        <v>397</v>
      </c>
      <c r="G35" s="15">
        <v>5135352.2057</v>
      </c>
      <c r="H35" s="15" t="s">
        <v>397</v>
      </c>
    </row>
    <row r="36" spans="1:8" ht="12" customHeight="1">
      <c r="A36" s="36"/>
      <c r="B36" s="36"/>
      <c r="C36" s="36"/>
      <c r="D36" s="36"/>
      <c r="E36" s="36"/>
      <c r="F36" s="36"/>
      <c r="G36" s="36"/>
      <c r="H36" s="36"/>
    </row>
    <row r="37" spans="1:8" ht="69.75" customHeight="1">
      <c r="A37" s="55" t="s">
        <v>380</v>
      </c>
      <c r="B37" s="55"/>
      <c r="C37" s="55"/>
      <c r="D37" s="55"/>
      <c r="E37" s="55"/>
      <c r="F37" s="55"/>
      <c r="G37" s="55"/>
      <c r="H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44" t="s">
        <v>395</v>
      </c>
      <c r="B1" s="44"/>
      <c r="C1" s="44"/>
      <c r="D1" s="44"/>
      <c r="E1" s="44"/>
      <c r="F1" s="44"/>
      <c r="G1" s="44"/>
      <c r="H1" s="44"/>
      <c r="I1" s="66">
        <v>41313</v>
      </c>
    </row>
    <row r="2" spans="1:9" ht="12" customHeight="1">
      <c r="A2" s="46" t="s">
        <v>268</v>
      </c>
      <c r="B2" s="46"/>
      <c r="C2" s="46"/>
      <c r="D2" s="46"/>
      <c r="E2" s="46"/>
      <c r="F2" s="46"/>
      <c r="G2" s="46"/>
      <c r="H2" s="46"/>
      <c r="I2" s="1"/>
    </row>
    <row r="3" spans="1:9" ht="24" customHeight="1">
      <c r="A3" s="48" t="s">
        <v>53</v>
      </c>
      <c r="B3" s="50" t="s">
        <v>181</v>
      </c>
      <c r="C3" s="56"/>
      <c r="D3" s="51"/>
      <c r="E3" s="40" t="s">
        <v>182</v>
      </c>
      <c r="F3" s="40" t="s">
        <v>183</v>
      </c>
      <c r="G3" s="40" t="s">
        <v>184</v>
      </c>
      <c r="H3" s="40" t="s">
        <v>269</v>
      </c>
      <c r="I3" s="42" t="s">
        <v>185</v>
      </c>
    </row>
    <row r="4" spans="1:9" ht="24" customHeight="1">
      <c r="A4" s="49"/>
      <c r="B4" s="10" t="s">
        <v>267</v>
      </c>
      <c r="C4" s="10" t="s">
        <v>186</v>
      </c>
      <c r="D4" s="10" t="s">
        <v>58</v>
      </c>
      <c r="E4" s="41"/>
      <c r="F4" s="41"/>
      <c r="G4" s="41"/>
      <c r="H4" s="41"/>
      <c r="I4" s="43"/>
    </row>
    <row r="5" spans="1:9" ht="12" customHeight="1">
      <c r="A5" s="1"/>
      <c r="B5" s="36" t="str">
        <f>REPT("-",88)&amp;" Dollars "&amp;REPT("-",148)</f>
        <v>---------------------------------------------------------------------------------------- Dollars ----------------------------------------------------------------------------------------------------------------------------------------------------</v>
      </c>
      <c r="C5" s="36"/>
      <c r="D5" s="36"/>
      <c r="E5" s="36"/>
      <c r="F5" s="36"/>
      <c r="G5" s="36"/>
      <c r="H5" s="36"/>
      <c r="I5" s="36"/>
    </row>
    <row r="6" ht="12" customHeight="1">
      <c r="A6" s="3" t="s">
        <v>396</v>
      </c>
    </row>
    <row r="7" spans="1:9" ht="12" customHeight="1">
      <c r="A7" s="2" t="str">
        <f>"Oct "&amp;RIGHT(A6,4)-1</f>
        <v>Oct 2011</v>
      </c>
      <c r="B7" s="11">
        <v>11450.7822</v>
      </c>
      <c r="C7" s="11">
        <v>163348.79</v>
      </c>
      <c r="D7" s="11">
        <v>174799.5722</v>
      </c>
      <c r="E7" s="11" t="s">
        <v>397</v>
      </c>
      <c r="F7" s="11" t="s">
        <v>397</v>
      </c>
      <c r="G7" s="11">
        <v>5220293.5831</v>
      </c>
      <c r="H7" s="11">
        <v>40144163.88</v>
      </c>
      <c r="I7" s="11">
        <v>45364457.4631</v>
      </c>
    </row>
    <row r="8" spans="1:9" ht="12" customHeight="1">
      <c r="A8" s="2" t="str">
        <f>"Nov "&amp;RIGHT(A6,4)-1</f>
        <v>Nov 2011</v>
      </c>
      <c r="B8" s="11">
        <v>285472.6609</v>
      </c>
      <c r="C8" s="11">
        <v>189112.56</v>
      </c>
      <c r="D8" s="11">
        <v>474585.2209</v>
      </c>
      <c r="E8" s="11" t="s">
        <v>397</v>
      </c>
      <c r="F8" s="11" t="s">
        <v>397</v>
      </c>
      <c r="G8" s="11">
        <v>9657714.4601</v>
      </c>
      <c r="H8" s="11">
        <v>59844995.86</v>
      </c>
      <c r="I8" s="11">
        <v>69502710.3201</v>
      </c>
    </row>
    <row r="9" spans="1:9" ht="12" customHeight="1">
      <c r="A9" s="2" t="str">
        <f>"Dec "&amp;RIGHT(A6,4)-1</f>
        <v>Dec 2011</v>
      </c>
      <c r="B9" s="11">
        <v>276697.0369</v>
      </c>
      <c r="C9" s="11">
        <v>0</v>
      </c>
      <c r="D9" s="11">
        <v>276697.0369</v>
      </c>
      <c r="E9" s="11" t="s">
        <v>397</v>
      </c>
      <c r="F9" s="11" t="s">
        <v>397</v>
      </c>
      <c r="G9" s="11">
        <v>2311487.5984</v>
      </c>
      <c r="H9" s="11">
        <v>46377182.04</v>
      </c>
      <c r="I9" s="11">
        <v>48688669.6384</v>
      </c>
    </row>
    <row r="10" spans="1:9" ht="12" customHeight="1">
      <c r="A10" s="2" t="str">
        <f>"Jan "&amp;RIGHT(A6,4)</f>
        <v>Jan 2012</v>
      </c>
      <c r="B10" s="11">
        <v>131954.0956</v>
      </c>
      <c r="C10" s="11">
        <v>22583.4</v>
      </c>
      <c r="D10" s="11">
        <v>154537.4956</v>
      </c>
      <c r="E10" s="11" t="s">
        <v>397</v>
      </c>
      <c r="F10" s="11" t="s">
        <v>397</v>
      </c>
      <c r="G10" s="11">
        <v>2507706.744</v>
      </c>
      <c r="H10" s="11">
        <v>46156077.2</v>
      </c>
      <c r="I10" s="11">
        <v>48663783.944</v>
      </c>
    </row>
    <row r="11" spans="1:9" ht="12" customHeight="1">
      <c r="A11" s="2" t="str">
        <f>"Feb "&amp;RIGHT(A6,4)</f>
        <v>Feb 2012</v>
      </c>
      <c r="B11" s="11">
        <v>39141.0313</v>
      </c>
      <c r="C11" s="11" t="s">
        <v>397</v>
      </c>
      <c r="D11" s="11">
        <v>39141.0313</v>
      </c>
      <c r="E11" s="11" t="s">
        <v>397</v>
      </c>
      <c r="F11" s="11" t="s">
        <v>397</v>
      </c>
      <c r="G11" s="11">
        <v>429978.9963</v>
      </c>
      <c r="H11" s="11">
        <v>32579788.35</v>
      </c>
      <c r="I11" s="11">
        <v>33009767.3463</v>
      </c>
    </row>
    <row r="12" spans="1:9" ht="12" customHeight="1">
      <c r="A12" s="2" t="str">
        <f>"Mar "&amp;RIGHT(A6,4)</f>
        <v>Mar 2012</v>
      </c>
      <c r="B12" s="11">
        <v>15173.5894</v>
      </c>
      <c r="C12" s="11" t="s">
        <v>397</v>
      </c>
      <c r="D12" s="11">
        <v>15173.5894</v>
      </c>
      <c r="E12" s="11" t="s">
        <v>397</v>
      </c>
      <c r="F12" s="11" t="s">
        <v>397</v>
      </c>
      <c r="G12" s="11">
        <v>380214.625</v>
      </c>
      <c r="H12" s="11">
        <v>28315319.74</v>
      </c>
      <c r="I12" s="11">
        <v>28695534.365</v>
      </c>
    </row>
    <row r="13" spans="1:9" ht="12" customHeight="1">
      <c r="A13" s="2" t="str">
        <f>"Apr "&amp;RIGHT(A6,4)</f>
        <v>Apr 2012</v>
      </c>
      <c r="B13" s="11">
        <v>8795.7425</v>
      </c>
      <c r="C13" s="11" t="s">
        <v>397</v>
      </c>
      <c r="D13" s="11">
        <v>8795.7425</v>
      </c>
      <c r="E13" s="11" t="s">
        <v>397</v>
      </c>
      <c r="F13" s="11" t="s">
        <v>397</v>
      </c>
      <c r="G13" s="11">
        <v>305958.6167</v>
      </c>
      <c r="H13" s="11">
        <v>26034155.91</v>
      </c>
      <c r="I13" s="11">
        <v>26340114.5267</v>
      </c>
    </row>
    <row r="14" spans="1:9" ht="12" customHeight="1">
      <c r="A14" s="2" t="str">
        <f>"May "&amp;RIGHT(A6,4)</f>
        <v>May 2012</v>
      </c>
      <c r="B14" s="11">
        <v>4764.2463</v>
      </c>
      <c r="C14" s="11" t="s">
        <v>397</v>
      </c>
      <c r="D14" s="11">
        <v>4764.2463</v>
      </c>
      <c r="E14" s="11" t="s">
        <v>397</v>
      </c>
      <c r="F14" s="11" t="s">
        <v>397</v>
      </c>
      <c r="G14" s="11">
        <v>420708.825</v>
      </c>
      <c r="H14" s="11">
        <v>20112872.36</v>
      </c>
      <c r="I14" s="11">
        <v>20533581.185</v>
      </c>
    </row>
    <row r="15" spans="1:9" ht="12" customHeight="1">
      <c r="A15" s="2" t="str">
        <f>"Jun "&amp;RIGHT(A6,4)</f>
        <v>Jun 2012</v>
      </c>
      <c r="B15" s="11">
        <v>10619.5038</v>
      </c>
      <c r="C15" s="11" t="s">
        <v>397</v>
      </c>
      <c r="D15" s="11">
        <v>10619.5038</v>
      </c>
      <c r="E15" s="11" t="s">
        <v>397</v>
      </c>
      <c r="F15" s="11" t="s">
        <v>397</v>
      </c>
      <c r="G15" s="11">
        <v>3040329.0834</v>
      </c>
      <c r="H15" s="11">
        <v>16323795.37</v>
      </c>
      <c r="I15" s="11">
        <v>19364124.4534</v>
      </c>
    </row>
    <row r="16" spans="1:9" ht="12" customHeight="1">
      <c r="A16" s="2" t="str">
        <f>"Jul "&amp;RIGHT(A6,4)</f>
        <v>Jul 2012</v>
      </c>
      <c r="B16" s="11">
        <v>72659.4309</v>
      </c>
      <c r="C16" s="11" t="s">
        <v>397</v>
      </c>
      <c r="D16" s="11">
        <v>72659.4309</v>
      </c>
      <c r="E16" s="11" t="s">
        <v>397</v>
      </c>
      <c r="F16" s="11" t="s">
        <v>397</v>
      </c>
      <c r="G16" s="11">
        <v>3172052.9956</v>
      </c>
      <c r="H16" s="11">
        <v>19941495.88</v>
      </c>
      <c r="I16" s="11">
        <v>23113548.8756</v>
      </c>
    </row>
    <row r="17" spans="1:9" ht="12" customHeight="1">
      <c r="A17" s="2" t="str">
        <f>"Aug "&amp;RIGHT(A6,4)</f>
        <v>Aug 2012</v>
      </c>
      <c r="B17" s="11">
        <v>58600.4806</v>
      </c>
      <c r="C17" s="11" t="s">
        <v>397</v>
      </c>
      <c r="D17" s="11">
        <v>58600.4806</v>
      </c>
      <c r="E17" s="11" t="s">
        <v>397</v>
      </c>
      <c r="F17" s="11" t="s">
        <v>397</v>
      </c>
      <c r="G17" s="11">
        <v>3175752.7501</v>
      </c>
      <c r="H17" s="11">
        <v>18372105.93</v>
      </c>
      <c r="I17" s="11">
        <v>21547858.6801</v>
      </c>
    </row>
    <row r="18" spans="1:9" ht="12" customHeight="1">
      <c r="A18" s="2" t="str">
        <f>"Sep "&amp;RIGHT(A6,4)</f>
        <v>Sep 2012</v>
      </c>
      <c r="B18" s="11">
        <v>46807.4781</v>
      </c>
      <c r="C18" s="11" t="s">
        <v>397</v>
      </c>
      <c r="D18" s="11">
        <v>46807.4781</v>
      </c>
      <c r="E18" s="11" t="s">
        <v>397</v>
      </c>
      <c r="F18" s="11" t="s">
        <v>397</v>
      </c>
      <c r="G18" s="11">
        <v>2719910.684</v>
      </c>
      <c r="H18" s="11">
        <v>23817282.46</v>
      </c>
      <c r="I18" s="11">
        <v>26537193.144</v>
      </c>
    </row>
    <row r="19" spans="1:9" ht="12" customHeight="1">
      <c r="A19" s="12" t="s">
        <v>58</v>
      </c>
      <c r="B19" s="13">
        <v>962136.0785</v>
      </c>
      <c r="C19" s="13">
        <v>375044.75</v>
      </c>
      <c r="D19" s="13">
        <v>1337180.8285</v>
      </c>
      <c r="E19" s="13" t="s">
        <v>397</v>
      </c>
      <c r="F19" s="13" t="s">
        <v>397</v>
      </c>
      <c r="G19" s="13">
        <v>33342108.9617</v>
      </c>
      <c r="H19" s="13">
        <v>378019234.98</v>
      </c>
      <c r="I19" s="13">
        <v>411361343.9417</v>
      </c>
    </row>
    <row r="20" spans="1:9" ht="12" customHeight="1">
      <c r="A20" s="14" t="s">
        <v>398</v>
      </c>
      <c r="B20" s="15">
        <v>296923.4431</v>
      </c>
      <c r="C20" s="15">
        <v>352461.35</v>
      </c>
      <c r="D20" s="15">
        <v>649384.7931</v>
      </c>
      <c r="E20" s="15" t="s">
        <v>397</v>
      </c>
      <c r="F20" s="15" t="s">
        <v>397</v>
      </c>
      <c r="G20" s="15">
        <v>14878008.0432</v>
      </c>
      <c r="H20" s="15">
        <v>99989159.74</v>
      </c>
      <c r="I20" s="15">
        <v>114867167.7832</v>
      </c>
    </row>
    <row r="21" ht="12" customHeight="1">
      <c r="A21" s="3" t="str">
        <f>"FY "&amp;RIGHT(A6,4)+1</f>
        <v>FY 2013</v>
      </c>
    </row>
    <row r="22" spans="1:9" ht="12" customHeight="1">
      <c r="A22" s="2" t="str">
        <f>"Oct "&amp;RIGHT(A6,4)</f>
        <v>Oct 2012</v>
      </c>
      <c r="B22" s="11">
        <v>106969.0981</v>
      </c>
      <c r="C22" s="11" t="s">
        <v>397</v>
      </c>
      <c r="D22" s="11">
        <v>106969.0981</v>
      </c>
      <c r="E22" s="11" t="s">
        <v>397</v>
      </c>
      <c r="F22" s="11" t="s">
        <v>397</v>
      </c>
      <c r="G22" s="11">
        <v>2834538.0992</v>
      </c>
      <c r="H22" s="11">
        <v>39848691.75</v>
      </c>
      <c r="I22" s="11">
        <v>42683229.8492</v>
      </c>
    </row>
    <row r="23" spans="1:9" ht="12" customHeight="1">
      <c r="A23" s="2" t="str">
        <f>"Nov "&amp;RIGHT(A6,4)</f>
        <v>Nov 2012</v>
      </c>
      <c r="B23" s="11">
        <v>313897.0509</v>
      </c>
      <c r="C23" s="11" t="s">
        <v>397</v>
      </c>
      <c r="D23" s="11">
        <v>313897.0509</v>
      </c>
      <c r="E23" s="11" t="s">
        <v>397</v>
      </c>
      <c r="F23" s="11" t="s">
        <v>397</v>
      </c>
      <c r="G23" s="11">
        <v>6054930.1555</v>
      </c>
      <c r="H23" s="11">
        <v>69926258.8</v>
      </c>
      <c r="I23" s="11">
        <v>75981188.9555</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420866.149</v>
      </c>
      <c r="C34" s="13" t="s">
        <v>397</v>
      </c>
      <c r="D34" s="13">
        <v>420866.149</v>
      </c>
      <c r="E34" s="13" t="s">
        <v>397</v>
      </c>
      <c r="F34" s="13" t="s">
        <v>397</v>
      </c>
      <c r="G34" s="13">
        <v>8889468.2547</v>
      </c>
      <c r="H34" s="13">
        <v>109774950.55</v>
      </c>
      <c r="I34" s="13">
        <v>118664418.8047</v>
      </c>
    </row>
    <row r="35" spans="1:9" ht="12" customHeight="1">
      <c r="A35" s="14" t="str">
        <f>"Total "&amp;MID(A20,7,LEN(A20)-13)&amp;" Months"</f>
        <v>Total 2 Months</v>
      </c>
      <c r="B35" s="15">
        <v>420866.149</v>
      </c>
      <c r="C35" s="15" t="s">
        <v>397</v>
      </c>
      <c r="D35" s="15">
        <v>420866.149</v>
      </c>
      <c r="E35" s="15" t="s">
        <v>397</v>
      </c>
      <c r="F35" s="15" t="s">
        <v>397</v>
      </c>
      <c r="G35" s="15">
        <v>8889468.2547</v>
      </c>
      <c r="H35" s="15">
        <v>109774950.55</v>
      </c>
      <c r="I35" s="15">
        <v>118664418.8047</v>
      </c>
    </row>
    <row r="36" spans="1:10" ht="12" customHeight="1">
      <c r="A36" s="57"/>
      <c r="B36" s="57"/>
      <c r="C36" s="57"/>
      <c r="D36" s="57"/>
      <c r="E36" s="57"/>
      <c r="F36" s="57"/>
      <c r="G36" s="57"/>
      <c r="H36" s="57"/>
      <c r="I36" s="57"/>
      <c r="J36" s="57"/>
    </row>
    <row r="37" spans="1:10" ht="69.75" customHeight="1">
      <c r="A37" s="55" t="s">
        <v>374</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G3:G4"/>
    <mergeCell ref="H3:H4"/>
    <mergeCell ref="I3:I4"/>
    <mergeCell ref="B5:I5"/>
    <mergeCell ref="A36:J36"/>
    <mergeCell ref="A37:J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44" t="s">
        <v>395</v>
      </c>
      <c r="B1" s="44"/>
      <c r="C1" s="44"/>
      <c r="D1" s="44"/>
      <c r="E1" s="44"/>
      <c r="F1" s="44"/>
      <c r="G1" s="66">
        <v>41313</v>
      </c>
    </row>
    <row r="2" spans="1:7" ht="12" customHeight="1">
      <c r="A2" s="46" t="s">
        <v>187</v>
      </c>
      <c r="B2" s="46"/>
      <c r="C2" s="46"/>
      <c r="D2" s="46"/>
      <c r="E2" s="46"/>
      <c r="F2" s="46"/>
      <c r="G2" s="1"/>
    </row>
    <row r="3" spans="1:7" ht="24" customHeight="1">
      <c r="A3" s="48" t="s">
        <v>53</v>
      </c>
      <c r="B3" s="50" t="s">
        <v>188</v>
      </c>
      <c r="C3" s="56"/>
      <c r="D3" s="51"/>
      <c r="E3" s="50" t="s">
        <v>189</v>
      </c>
      <c r="F3" s="51"/>
      <c r="G3" s="42" t="s">
        <v>190</v>
      </c>
    </row>
    <row r="4" spans="1:7" ht="24" customHeight="1">
      <c r="A4" s="62"/>
      <c r="B4" s="40" t="s">
        <v>191</v>
      </c>
      <c r="C4" s="40" t="s">
        <v>192</v>
      </c>
      <c r="D4" s="40" t="s">
        <v>58</v>
      </c>
      <c r="E4" s="40" t="s">
        <v>193</v>
      </c>
      <c r="F4" s="40" t="s">
        <v>270</v>
      </c>
      <c r="G4" s="61"/>
    </row>
    <row r="5" spans="1:7" ht="24" customHeight="1">
      <c r="A5" s="49"/>
      <c r="B5" s="41"/>
      <c r="C5" s="41"/>
      <c r="D5" s="41"/>
      <c r="E5" s="41"/>
      <c r="F5" s="41"/>
      <c r="G5" s="43"/>
    </row>
    <row r="6" spans="1:7" ht="12" customHeight="1">
      <c r="A6" s="1"/>
      <c r="B6" s="36" t="str">
        <f>REPT("-",64)&amp;" Dollars "&amp;REPT("-",64)</f>
        <v>---------------------------------------------------------------- Dollars ----------------------------------------------------------------</v>
      </c>
      <c r="C6" s="36"/>
      <c r="D6" s="36"/>
      <c r="E6" s="36"/>
      <c r="F6" s="36"/>
      <c r="G6" s="36"/>
    </row>
    <row r="7" ht="12" customHeight="1">
      <c r="A7" s="3" t="s">
        <v>396</v>
      </c>
    </row>
    <row r="8" spans="1:7" ht="12" customHeight="1">
      <c r="A8" s="2" t="str">
        <f>"Oct "&amp;RIGHT(A7,4)-1</f>
        <v>Oct 2011</v>
      </c>
      <c r="B8" s="11">
        <v>184920621.0643</v>
      </c>
      <c r="C8" s="11" t="s">
        <v>397</v>
      </c>
      <c r="D8" s="11">
        <v>184920621.0643</v>
      </c>
      <c r="E8" s="11">
        <v>5220293.5831</v>
      </c>
      <c r="F8" s="11">
        <v>40144163.88</v>
      </c>
      <c r="G8" s="11">
        <v>230285078.5274</v>
      </c>
    </row>
    <row r="9" spans="1:7" ht="12" customHeight="1">
      <c r="A9" s="2" t="str">
        <f>"Nov "&amp;RIGHT(A7,4)-1</f>
        <v>Nov 2011</v>
      </c>
      <c r="B9" s="11">
        <v>135200157.8078</v>
      </c>
      <c r="C9" s="11" t="s">
        <v>397</v>
      </c>
      <c r="D9" s="11">
        <v>135200157.8078</v>
      </c>
      <c r="E9" s="11">
        <v>9657714.4601</v>
      </c>
      <c r="F9" s="11">
        <v>59844995.86</v>
      </c>
      <c r="G9" s="11">
        <v>204702868.1279</v>
      </c>
    </row>
    <row r="10" spans="1:7" ht="12" customHeight="1">
      <c r="A10" s="2" t="str">
        <f>"Dec "&amp;RIGHT(A7,4)-1</f>
        <v>Dec 2011</v>
      </c>
      <c r="B10" s="11">
        <v>179407452.6617</v>
      </c>
      <c r="C10" s="11" t="s">
        <v>397</v>
      </c>
      <c r="D10" s="11">
        <v>179407452.6617</v>
      </c>
      <c r="E10" s="11">
        <v>2311487.5984</v>
      </c>
      <c r="F10" s="11">
        <v>46377182.04</v>
      </c>
      <c r="G10" s="11">
        <v>228096122.3001</v>
      </c>
    </row>
    <row r="11" spans="1:7" ht="12" customHeight="1">
      <c r="A11" s="2" t="str">
        <f>"Jan "&amp;RIGHT(A7,4)</f>
        <v>Jan 2012</v>
      </c>
      <c r="B11" s="11">
        <v>147029344.5</v>
      </c>
      <c r="C11" s="11" t="s">
        <v>397</v>
      </c>
      <c r="D11" s="11">
        <v>147029344.5</v>
      </c>
      <c r="E11" s="11">
        <v>2507706.744</v>
      </c>
      <c r="F11" s="11">
        <v>46156077.2</v>
      </c>
      <c r="G11" s="11">
        <v>195693128.444</v>
      </c>
    </row>
    <row r="12" spans="1:7" ht="12" customHeight="1">
      <c r="A12" s="2" t="str">
        <f>"Feb "&amp;RIGHT(A7,4)</f>
        <v>Feb 2012</v>
      </c>
      <c r="B12" s="11">
        <v>109437713.1205</v>
      </c>
      <c r="C12" s="11" t="s">
        <v>397</v>
      </c>
      <c r="D12" s="11">
        <v>109437713.1205</v>
      </c>
      <c r="E12" s="11">
        <v>429978.9963</v>
      </c>
      <c r="F12" s="11">
        <v>32579788.35</v>
      </c>
      <c r="G12" s="11">
        <v>142447480.4668</v>
      </c>
    </row>
    <row r="13" spans="1:7" ht="12" customHeight="1">
      <c r="A13" s="2" t="str">
        <f>"Mar "&amp;RIGHT(A7,4)</f>
        <v>Mar 2012</v>
      </c>
      <c r="B13" s="11">
        <v>115596535.4865</v>
      </c>
      <c r="C13" s="11" t="s">
        <v>397</v>
      </c>
      <c r="D13" s="11">
        <v>115596535.4865</v>
      </c>
      <c r="E13" s="11">
        <v>380214.625</v>
      </c>
      <c r="F13" s="11">
        <v>28315319.74</v>
      </c>
      <c r="G13" s="11">
        <v>144292069.8515</v>
      </c>
    </row>
    <row r="14" spans="1:7" ht="12" customHeight="1">
      <c r="A14" s="2" t="str">
        <f>"Apr "&amp;RIGHT(A7,4)</f>
        <v>Apr 2012</v>
      </c>
      <c r="B14" s="11">
        <v>60364434.7541</v>
      </c>
      <c r="C14" s="11" t="s">
        <v>397</v>
      </c>
      <c r="D14" s="11">
        <v>60364434.7541</v>
      </c>
      <c r="E14" s="11">
        <v>305958.6167</v>
      </c>
      <c r="F14" s="11">
        <v>26034155.91</v>
      </c>
      <c r="G14" s="11">
        <v>86704549.2808</v>
      </c>
    </row>
    <row r="15" spans="1:7" ht="12" customHeight="1">
      <c r="A15" s="2" t="str">
        <f>"May "&amp;RIGHT(A7,4)</f>
        <v>May 2012</v>
      </c>
      <c r="B15" s="11">
        <v>38587467.7946</v>
      </c>
      <c r="C15" s="11" t="s">
        <v>397</v>
      </c>
      <c r="D15" s="11">
        <v>38587467.7946</v>
      </c>
      <c r="E15" s="11">
        <v>420708.825</v>
      </c>
      <c r="F15" s="11">
        <v>20112872.36</v>
      </c>
      <c r="G15" s="11">
        <v>59121048.9796</v>
      </c>
    </row>
    <row r="16" spans="1:7" ht="12" customHeight="1">
      <c r="A16" s="2" t="str">
        <f>"Jun "&amp;RIGHT(A7,4)</f>
        <v>Jun 2012</v>
      </c>
      <c r="B16" s="11">
        <v>57654197.4121</v>
      </c>
      <c r="C16" s="11" t="s">
        <v>397</v>
      </c>
      <c r="D16" s="11">
        <v>57654197.4121</v>
      </c>
      <c r="E16" s="11">
        <v>3040329.0834</v>
      </c>
      <c r="F16" s="11">
        <v>16323795.37</v>
      </c>
      <c r="G16" s="11">
        <v>77018321.8655</v>
      </c>
    </row>
    <row r="17" spans="1:7" ht="12" customHeight="1">
      <c r="A17" s="2" t="str">
        <f>"Jul "&amp;RIGHT(A7,4)</f>
        <v>Jul 2012</v>
      </c>
      <c r="B17" s="11">
        <v>82801181.0592</v>
      </c>
      <c r="C17" s="11" t="s">
        <v>397</v>
      </c>
      <c r="D17" s="11">
        <v>82801181.0592</v>
      </c>
      <c r="E17" s="11">
        <v>3172052.9956</v>
      </c>
      <c r="F17" s="11">
        <v>19941495.88</v>
      </c>
      <c r="G17" s="11">
        <v>105914729.9348</v>
      </c>
    </row>
    <row r="18" spans="1:7" ht="12" customHeight="1">
      <c r="A18" s="2" t="str">
        <f>"Aug "&amp;RIGHT(A7,4)</f>
        <v>Aug 2012</v>
      </c>
      <c r="B18" s="11">
        <v>163312736.0564</v>
      </c>
      <c r="C18" s="11" t="s">
        <v>397</v>
      </c>
      <c r="D18" s="11">
        <v>163312736.0564</v>
      </c>
      <c r="E18" s="11">
        <v>3175752.7501</v>
      </c>
      <c r="F18" s="11">
        <v>18372105.93</v>
      </c>
      <c r="G18" s="11">
        <v>184860594.7365</v>
      </c>
    </row>
    <row r="19" spans="1:7" ht="12" customHeight="1">
      <c r="A19" s="2" t="str">
        <f>"Sep "&amp;RIGHT(A7,4)</f>
        <v>Sep 2012</v>
      </c>
      <c r="B19" s="11">
        <v>192837166.7124</v>
      </c>
      <c r="C19" s="11" t="s">
        <v>397</v>
      </c>
      <c r="D19" s="11">
        <v>192837166.7124</v>
      </c>
      <c r="E19" s="11">
        <v>2719910.684</v>
      </c>
      <c r="F19" s="11">
        <v>23817282.46</v>
      </c>
      <c r="G19" s="11">
        <v>219374359.8564</v>
      </c>
    </row>
    <row r="20" spans="1:7" ht="12" customHeight="1">
      <c r="A20" s="12" t="s">
        <v>58</v>
      </c>
      <c r="B20" s="13">
        <v>1467149008.4296</v>
      </c>
      <c r="C20" s="13" t="s">
        <v>397</v>
      </c>
      <c r="D20" s="13">
        <v>1467149008.4296</v>
      </c>
      <c r="E20" s="13">
        <v>33342108.9617</v>
      </c>
      <c r="F20" s="13">
        <v>378019234.98</v>
      </c>
      <c r="G20" s="13">
        <v>1878510352.3713</v>
      </c>
    </row>
    <row r="21" spans="1:7" ht="12" customHeight="1">
      <c r="A21" s="14" t="s">
        <v>398</v>
      </c>
      <c r="B21" s="15">
        <v>320120778.8721</v>
      </c>
      <c r="C21" s="15" t="s">
        <v>397</v>
      </c>
      <c r="D21" s="15">
        <v>320120778.8721</v>
      </c>
      <c r="E21" s="15">
        <v>14878008.0432</v>
      </c>
      <c r="F21" s="15">
        <v>99989159.74</v>
      </c>
      <c r="G21" s="15">
        <v>434987946.6553</v>
      </c>
    </row>
    <row r="22" ht="12" customHeight="1">
      <c r="A22" s="3" t="str">
        <f>"FY "&amp;RIGHT(A7,4)+1</f>
        <v>FY 2013</v>
      </c>
    </row>
    <row r="23" spans="1:7" ht="12" customHeight="1">
      <c r="A23" s="2" t="str">
        <f>"Oct "&amp;RIGHT(A7,4)</f>
        <v>Oct 2012</v>
      </c>
      <c r="B23" s="11">
        <v>167662331.4931</v>
      </c>
      <c r="C23" s="11" t="s">
        <v>397</v>
      </c>
      <c r="D23" s="11">
        <v>167662331.4931</v>
      </c>
      <c r="E23" s="11">
        <v>2834538.0992</v>
      </c>
      <c r="F23" s="11">
        <v>39848691.75</v>
      </c>
      <c r="G23" s="11">
        <v>210345561.3423</v>
      </c>
    </row>
    <row r="24" spans="1:7" ht="12" customHeight="1">
      <c r="A24" s="2" t="str">
        <f>"Nov "&amp;RIGHT(A7,4)</f>
        <v>Nov 2012</v>
      </c>
      <c r="B24" s="11">
        <v>148804902.5515</v>
      </c>
      <c r="C24" s="11" t="s">
        <v>397</v>
      </c>
      <c r="D24" s="11">
        <v>148804902.5515</v>
      </c>
      <c r="E24" s="11">
        <v>6054930.1555</v>
      </c>
      <c r="F24" s="11">
        <v>69926258.8</v>
      </c>
      <c r="G24" s="11">
        <v>224786091.507</v>
      </c>
    </row>
    <row r="25" spans="1:7" ht="12" customHeight="1">
      <c r="A25" s="2" t="str">
        <f>"Dec "&amp;RIGHT(A7,4)</f>
        <v>Dec 2012</v>
      </c>
      <c r="B25" s="11" t="s">
        <v>397</v>
      </c>
      <c r="C25" s="11" t="s">
        <v>397</v>
      </c>
      <c r="D25" s="11" t="s">
        <v>397</v>
      </c>
      <c r="E25" s="11" t="s">
        <v>397</v>
      </c>
      <c r="F25" s="11" t="s">
        <v>397</v>
      </c>
      <c r="G25" s="11" t="s">
        <v>397</v>
      </c>
    </row>
    <row r="26" spans="1:7" ht="12" customHeight="1">
      <c r="A26" s="2" t="str">
        <f>"Jan "&amp;RIGHT(A7,4)+1</f>
        <v>Jan 2013</v>
      </c>
      <c r="B26" s="11" t="s">
        <v>397</v>
      </c>
      <c r="C26" s="11" t="s">
        <v>397</v>
      </c>
      <c r="D26" s="11" t="s">
        <v>397</v>
      </c>
      <c r="E26" s="11" t="s">
        <v>397</v>
      </c>
      <c r="F26" s="11" t="s">
        <v>397</v>
      </c>
      <c r="G26" s="11" t="s">
        <v>397</v>
      </c>
    </row>
    <row r="27" spans="1:7" ht="12" customHeight="1">
      <c r="A27" s="2" t="str">
        <f>"Feb "&amp;RIGHT(A7,4)+1</f>
        <v>Feb 2013</v>
      </c>
      <c r="B27" s="11" t="s">
        <v>397</v>
      </c>
      <c r="C27" s="11" t="s">
        <v>397</v>
      </c>
      <c r="D27" s="11" t="s">
        <v>397</v>
      </c>
      <c r="E27" s="11" t="s">
        <v>397</v>
      </c>
      <c r="F27" s="11" t="s">
        <v>397</v>
      </c>
      <c r="G27" s="11" t="s">
        <v>397</v>
      </c>
    </row>
    <row r="28" spans="1:7" ht="12" customHeight="1">
      <c r="A28" s="2" t="str">
        <f>"Mar "&amp;RIGHT(A7,4)+1</f>
        <v>Mar 2013</v>
      </c>
      <c r="B28" s="11" t="s">
        <v>397</v>
      </c>
      <c r="C28" s="11" t="s">
        <v>397</v>
      </c>
      <c r="D28" s="11" t="s">
        <v>397</v>
      </c>
      <c r="E28" s="11" t="s">
        <v>397</v>
      </c>
      <c r="F28" s="11" t="s">
        <v>397</v>
      </c>
      <c r="G28" s="11" t="s">
        <v>397</v>
      </c>
    </row>
    <row r="29" spans="1:7" ht="12" customHeight="1">
      <c r="A29" s="2" t="str">
        <f>"Apr "&amp;RIGHT(A7,4)+1</f>
        <v>Apr 2013</v>
      </c>
      <c r="B29" s="11" t="s">
        <v>397</v>
      </c>
      <c r="C29" s="11" t="s">
        <v>397</v>
      </c>
      <c r="D29" s="11" t="s">
        <v>397</v>
      </c>
      <c r="E29" s="11" t="s">
        <v>397</v>
      </c>
      <c r="F29" s="11" t="s">
        <v>397</v>
      </c>
      <c r="G29" s="11" t="s">
        <v>397</v>
      </c>
    </row>
    <row r="30" spans="1:7" ht="12" customHeight="1">
      <c r="A30" s="2" t="str">
        <f>"May "&amp;RIGHT(A7,4)+1</f>
        <v>May 2013</v>
      </c>
      <c r="B30" s="11" t="s">
        <v>397</v>
      </c>
      <c r="C30" s="11" t="s">
        <v>397</v>
      </c>
      <c r="D30" s="11" t="s">
        <v>397</v>
      </c>
      <c r="E30" s="11" t="s">
        <v>397</v>
      </c>
      <c r="F30" s="11" t="s">
        <v>397</v>
      </c>
      <c r="G30" s="11" t="s">
        <v>397</v>
      </c>
    </row>
    <row r="31" spans="1:7" ht="12" customHeight="1">
      <c r="A31" s="2" t="str">
        <f>"Jun "&amp;RIGHT(A7,4)+1</f>
        <v>Jun 2013</v>
      </c>
      <c r="B31" s="11" t="s">
        <v>397</v>
      </c>
      <c r="C31" s="11" t="s">
        <v>397</v>
      </c>
      <c r="D31" s="11" t="s">
        <v>397</v>
      </c>
      <c r="E31" s="11" t="s">
        <v>397</v>
      </c>
      <c r="F31" s="11" t="s">
        <v>397</v>
      </c>
      <c r="G31" s="11" t="s">
        <v>397</v>
      </c>
    </row>
    <row r="32" spans="1:7" ht="12" customHeight="1">
      <c r="A32" s="2" t="str">
        <f>"Jul "&amp;RIGHT(A7,4)+1</f>
        <v>Jul 2013</v>
      </c>
      <c r="B32" s="11" t="s">
        <v>397</v>
      </c>
      <c r="C32" s="11" t="s">
        <v>397</v>
      </c>
      <c r="D32" s="11" t="s">
        <v>397</v>
      </c>
      <c r="E32" s="11" t="s">
        <v>397</v>
      </c>
      <c r="F32" s="11" t="s">
        <v>397</v>
      </c>
      <c r="G32" s="11" t="s">
        <v>397</v>
      </c>
    </row>
    <row r="33" spans="1:7" ht="12" customHeight="1">
      <c r="A33" s="2" t="str">
        <f>"Aug "&amp;RIGHT(A7,4)+1</f>
        <v>Aug 2013</v>
      </c>
      <c r="B33" s="11" t="s">
        <v>397</v>
      </c>
      <c r="C33" s="11" t="s">
        <v>397</v>
      </c>
      <c r="D33" s="11" t="s">
        <v>397</v>
      </c>
      <c r="E33" s="11" t="s">
        <v>397</v>
      </c>
      <c r="F33" s="11" t="s">
        <v>397</v>
      </c>
      <c r="G33" s="11" t="s">
        <v>397</v>
      </c>
    </row>
    <row r="34" spans="1:7" ht="12" customHeight="1">
      <c r="A34" s="2" t="str">
        <f>"Sep "&amp;RIGHT(A7,4)+1</f>
        <v>Sep 2013</v>
      </c>
      <c r="B34" s="11" t="s">
        <v>397</v>
      </c>
      <c r="C34" s="11" t="s">
        <v>397</v>
      </c>
      <c r="D34" s="11" t="s">
        <v>397</v>
      </c>
      <c r="E34" s="11" t="s">
        <v>397</v>
      </c>
      <c r="F34" s="11" t="s">
        <v>397</v>
      </c>
      <c r="G34" s="11" t="s">
        <v>397</v>
      </c>
    </row>
    <row r="35" spans="1:7" ht="12" customHeight="1">
      <c r="A35" s="12" t="s">
        <v>58</v>
      </c>
      <c r="B35" s="13">
        <v>316467234.0446</v>
      </c>
      <c r="C35" s="13" t="s">
        <v>397</v>
      </c>
      <c r="D35" s="13">
        <v>316467234.0446</v>
      </c>
      <c r="E35" s="13">
        <v>8889468.2547</v>
      </c>
      <c r="F35" s="13">
        <v>109774950.55</v>
      </c>
      <c r="G35" s="13">
        <v>435131652.8493</v>
      </c>
    </row>
    <row r="36" spans="1:7" ht="12" customHeight="1">
      <c r="A36" s="14" t="str">
        <f>"Total "&amp;MID(A21,7,LEN(A21)-13)&amp;" Months"</f>
        <v>Total 2 Months</v>
      </c>
      <c r="B36" s="15">
        <v>316467234.0446</v>
      </c>
      <c r="C36" s="15" t="s">
        <v>397</v>
      </c>
      <c r="D36" s="15">
        <v>316467234.0446</v>
      </c>
      <c r="E36" s="15">
        <v>8889468.2547</v>
      </c>
      <c r="F36" s="15">
        <v>109774950.55</v>
      </c>
      <c r="G36" s="15">
        <v>435131652.8493</v>
      </c>
    </row>
    <row r="37" spans="1:7" ht="12" customHeight="1">
      <c r="A37" s="36"/>
      <c r="B37" s="36"/>
      <c r="C37" s="36"/>
      <c r="D37" s="36"/>
      <c r="E37" s="36"/>
      <c r="F37" s="36"/>
      <c r="G37" s="36"/>
    </row>
    <row r="38" spans="1:7" ht="69.75" customHeight="1">
      <c r="A38" s="55" t="s">
        <v>194</v>
      </c>
      <c r="B38" s="55"/>
      <c r="C38" s="55"/>
      <c r="D38" s="55"/>
      <c r="E38" s="55"/>
      <c r="F38" s="55"/>
      <c r="G38"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F1"/>
    <mergeCell ref="A2:F2"/>
    <mergeCell ref="A3:A5"/>
    <mergeCell ref="B3:D3"/>
    <mergeCell ref="E3:F3"/>
    <mergeCell ref="E4:E5"/>
    <mergeCell ref="F4:F5"/>
    <mergeCell ref="A38:G38"/>
    <mergeCell ref="G3:G5"/>
    <mergeCell ref="B4:B5"/>
    <mergeCell ref="C4:C5"/>
    <mergeCell ref="D4:D5"/>
    <mergeCell ref="B6:G6"/>
    <mergeCell ref="A37:G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44" t="s">
        <v>395</v>
      </c>
      <c r="B1" s="44"/>
      <c r="C1" s="44"/>
      <c r="D1" s="44"/>
      <c r="E1" s="44"/>
      <c r="F1" s="44"/>
      <c r="G1" s="44"/>
      <c r="H1" s="66">
        <v>41313</v>
      </c>
    </row>
    <row r="2" spans="1:8" ht="12" customHeight="1">
      <c r="A2" s="46" t="s">
        <v>271</v>
      </c>
      <c r="B2" s="46"/>
      <c r="C2" s="46"/>
      <c r="D2" s="46"/>
      <c r="E2" s="46"/>
      <c r="F2" s="46"/>
      <c r="G2" s="46"/>
      <c r="H2" s="1"/>
    </row>
    <row r="3" spans="1:8" ht="24" customHeight="1">
      <c r="A3" s="48" t="s">
        <v>53</v>
      </c>
      <c r="B3" s="40" t="s">
        <v>358</v>
      </c>
      <c r="C3" s="40" t="s">
        <v>283</v>
      </c>
      <c r="D3" s="50" t="s">
        <v>56</v>
      </c>
      <c r="E3" s="51"/>
      <c r="F3" s="50" t="s">
        <v>195</v>
      </c>
      <c r="G3" s="56"/>
      <c r="H3" s="56"/>
    </row>
    <row r="4" spans="1:8" ht="24" customHeight="1">
      <c r="A4" s="49"/>
      <c r="B4" s="41"/>
      <c r="C4" s="41"/>
      <c r="D4" s="10" t="s">
        <v>272</v>
      </c>
      <c r="E4" s="10" t="s">
        <v>273</v>
      </c>
      <c r="F4" s="10" t="s">
        <v>196</v>
      </c>
      <c r="G4" s="10" t="s">
        <v>274</v>
      </c>
      <c r="H4" s="9" t="s">
        <v>58</v>
      </c>
    </row>
    <row r="5" spans="1:8" ht="12" customHeight="1">
      <c r="A5" s="1"/>
      <c r="B5" s="36" t="str">
        <f>REPT("-",78)&amp;" Dollars "&amp;REPT("-",78)</f>
        <v>------------------------------------------------------------------------------ Dollars ------------------------------------------------------------------------------</v>
      </c>
      <c r="C5" s="36"/>
      <c r="D5" s="36"/>
      <c r="E5" s="36"/>
      <c r="F5" s="36"/>
      <c r="G5" s="36"/>
      <c r="H5" s="36"/>
    </row>
    <row r="6" ht="12" customHeight="1">
      <c r="A6" s="3" t="s">
        <v>396</v>
      </c>
    </row>
    <row r="7" spans="1:8" ht="12" customHeight="1">
      <c r="A7" s="2" t="str">
        <f>"Oct "&amp;RIGHT(A6,4)-1</f>
        <v>Oct 2011</v>
      </c>
      <c r="B7" s="11">
        <v>6245153769</v>
      </c>
      <c r="C7" s="11">
        <v>170853896</v>
      </c>
      <c r="D7" s="11">
        <v>459039817</v>
      </c>
      <c r="E7" s="11">
        <v>14491251.0371</v>
      </c>
      <c r="F7" s="11">
        <v>5008596.5153</v>
      </c>
      <c r="G7" s="11">
        <v>516782.39</v>
      </c>
      <c r="H7" s="11">
        <v>5525378.9053</v>
      </c>
    </row>
    <row r="8" spans="1:8" ht="12" customHeight="1">
      <c r="A8" s="2" t="str">
        <f>"Nov "&amp;RIGHT(A6,4)-1</f>
        <v>Nov 2011</v>
      </c>
      <c r="B8" s="11">
        <v>6218532121</v>
      </c>
      <c r="C8" s="11">
        <v>170853896</v>
      </c>
      <c r="D8" s="11">
        <v>498610095</v>
      </c>
      <c r="E8" s="11">
        <v>14646551.2973</v>
      </c>
      <c r="F8" s="11">
        <v>5467094.7906</v>
      </c>
      <c r="G8" s="11">
        <v>645496.56</v>
      </c>
      <c r="H8" s="11">
        <v>6112591.3506</v>
      </c>
    </row>
    <row r="9" spans="1:8" ht="12" customHeight="1">
      <c r="A9" s="2" t="str">
        <f>"Dec "&amp;RIGHT(A6,4)-1</f>
        <v>Dec 2011</v>
      </c>
      <c r="B9" s="11">
        <v>7121851640</v>
      </c>
      <c r="C9" s="11">
        <v>170853896</v>
      </c>
      <c r="D9" s="11">
        <v>533914909</v>
      </c>
      <c r="E9" s="11">
        <v>34557820.2718</v>
      </c>
      <c r="F9" s="11">
        <v>12719948.0108</v>
      </c>
      <c r="G9" s="11">
        <v>0</v>
      </c>
      <c r="H9" s="11">
        <v>12719948.0108</v>
      </c>
    </row>
    <row r="10" spans="1:8" ht="12" customHeight="1">
      <c r="A10" s="2" t="str">
        <f>"Jan "&amp;RIGHT(A6,4)</f>
        <v>Jan 2012</v>
      </c>
      <c r="B10" s="11">
        <v>6161652410</v>
      </c>
      <c r="C10" s="11">
        <v>170853896</v>
      </c>
      <c r="D10" s="11">
        <v>548987999</v>
      </c>
      <c r="E10" s="11">
        <v>13741157.7693</v>
      </c>
      <c r="F10" s="11">
        <v>5256194.9172</v>
      </c>
      <c r="G10" s="11">
        <v>22583.4</v>
      </c>
      <c r="H10" s="11">
        <v>5278778.3172</v>
      </c>
    </row>
    <row r="11" spans="1:8" ht="12" customHeight="1">
      <c r="A11" s="2" t="str">
        <f>"Feb "&amp;RIGHT(A6,4)</f>
        <v>Feb 2012</v>
      </c>
      <c r="B11" s="11">
        <v>6170542761</v>
      </c>
      <c r="C11" s="11">
        <v>170853896</v>
      </c>
      <c r="D11" s="11">
        <v>540209453</v>
      </c>
      <c r="E11" s="11">
        <v>13716524.2217</v>
      </c>
      <c r="F11" s="11">
        <v>4676252.4226</v>
      </c>
      <c r="G11" s="11" t="s">
        <v>397</v>
      </c>
      <c r="H11" s="11">
        <v>4676252.4226</v>
      </c>
    </row>
    <row r="12" spans="1:8" ht="12" customHeight="1">
      <c r="A12" s="2" t="str">
        <f>"Mar "&amp;RIGHT(A6,4)</f>
        <v>Mar 2012</v>
      </c>
      <c r="B12" s="11">
        <v>7178261642</v>
      </c>
      <c r="C12" s="11">
        <v>170853896</v>
      </c>
      <c r="D12" s="11">
        <v>542283772</v>
      </c>
      <c r="E12" s="11">
        <v>21973836.4283</v>
      </c>
      <c r="F12" s="11">
        <v>14291627.0082</v>
      </c>
      <c r="G12" s="11" t="s">
        <v>397</v>
      </c>
      <c r="H12" s="11">
        <v>14291627.0082</v>
      </c>
    </row>
    <row r="13" spans="1:8" ht="12" customHeight="1">
      <c r="A13" s="2" t="str">
        <f>"Apr "&amp;RIGHT(A6,4)</f>
        <v>Apr 2012</v>
      </c>
      <c r="B13" s="11">
        <v>6136552792</v>
      </c>
      <c r="C13" s="11">
        <v>170853896</v>
      </c>
      <c r="D13" s="11">
        <v>554232348</v>
      </c>
      <c r="E13" s="11">
        <v>13505648.8204</v>
      </c>
      <c r="F13" s="11">
        <v>4776518.6929</v>
      </c>
      <c r="G13" s="11" t="s">
        <v>397</v>
      </c>
      <c r="H13" s="11">
        <v>4776518.6929</v>
      </c>
    </row>
    <row r="14" spans="1:8" ht="12" customHeight="1">
      <c r="A14" s="2" t="str">
        <f>"May "&amp;RIGHT(A6,4)</f>
        <v>May 2012</v>
      </c>
      <c r="B14" s="11">
        <v>6190939075</v>
      </c>
      <c r="C14" s="11">
        <v>170853896</v>
      </c>
      <c r="D14" s="11">
        <v>555504783</v>
      </c>
      <c r="E14" s="11">
        <v>13664262.6369</v>
      </c>
      <c r="F14" s="11">
        <v>4861316.8102</v>
      </c>
      <c r="G14" s="11" t="s">
        <v>397</v>
      </c>
      <c r="H14" s="11">
        <v>4861316.8102</v>
      </c>
    </row>
    <row r="15" spans="1:8" ht="12" customHeight="1">
      <c r="A15" s="2" t="str">
        <f>"Jun "&amp;RIGHT(A6,4)</f>
        <v>Jun 2012</v>
      </c>
      <c r="B15" s="11">
        <v>7066033932</v>
      </c>
      <c r="C15" s="11">
        <v>170853896</v>
      </c>
      <c r="D15" s="11">
        <v>574955708</v>
      </c>
      <c r="E15" s="11">
        <v>18531348.2363</v>
      </c>
      <c r="F15" s="11">
        <v>13188915.6017</v>
      </c>
      <c r="G15" s="11" t="s">
        <v>397</v>
      </c>
      <c r="H15" s="11">
        <v>13188915.6017</v>
      </c>
    </row>
    <row r="16" spans="1:8" ht="12" customHeight="1">
      <c r="A16" s="2" t="str">
        <f>"Jul "&amp;RIGHT(A6,4)</f>
        <v>Jul 2012</v>
      </c>
      <c r="B16" s="11">
        <v>6274407905</v>
      </c>
      <c r="C16" s="11">
        <v>170853896</v>
      </c>
      <c r="D16" s="11">
        <v>542421141</v>
      </c>
      <c r="E16" s="11">
        <v>13824507.6014</v>
      </c>
      <c r="F16" s="11">
        <v>5050170.7184</v>
      </c>
      <c r="G16" s="11">
        <v>128623.68</v>
      </c>
      <c r="H16" s="11">
        <v>5178794.3984</v>
      </c>
    </row>
    <row r="17" spans="1:8" ht="12" customHeight="1">
      <c r="A17" s="2" t="str">
        <f>"Aug "&amp;RIGHT(A6,4)</f>
        <v>Aug 2012</v>
      </c>
      <c r="B17" s="11">
        <v>6293391299</v>
      </c>
      <c r="C17" s="11">
        <v>170853896</v>
      </c>
      <c r="D17" s="11">
        <v>558315085</v>
      </c>
      <c r="E17" s="11">
        <v>13602183.3639</v>
      </c>
      <c r="F17" s="11">
        <v>5293041.9201</v>
      </c>
      <c r="G17" s="11">
        <v>1344350.52</v>
      </c>
      <c r="H17" s="11">
        <v>6637392.4401</v>
      </c>
    </row>
    <row r="18" spans="1:8" ht="12" customHeight="1">
      <c r="A18" s="2" t="str">
        <f>"Sep "&amp;RIGHT(A6,4)</f>
        <v>Sep 2012</v>
      </c>
      <c r="B18" s="11">
        <v>7356057935</v>
      </c>
      <c r="C18" s="11">
        <v>170853922</v>
      </c>
      <c r="D18" s="11">
        <v>944562202</v>
      </c>
      <c r="E18" s="11">
        <v>22336932.5587</v>
      </c>
      <c r="F18" s="11">
        <v>16689237.0952</v>
      </c>
      <c r="G18" s="11">
        <v>95956</v>
      </c>
      <c r="H18" s="11">
        <v>16785193.0952</v>
      </c>
    </row>
    <row r="19" spans="1:8" ht="12" customHeight="1">
      <c r="A19" s="12" t="s">
        <v>58</v>
      </c>
      <c r="B19" s="13">
        <v>78413377281</v>
      </c>
      <c r="C19" s="13">
        <v>2050246778</v>
      </c>
      <c r="D19" s="13">
        <v>6853037312</v>
      </c>
      <c r="E19" s="13">
        <v>208592024.2431</v>
      </c>
      <c r="F19" s="13">
        <v>97278914.5032</v>
      </c>
      <c r="G19" s="13">
        <v>2753792.55</v>
      </c>
      <c r="H19" s="13">
        <v>100032707.0532</v>
      </c>
    </row>
    <row r="20" spans="1:8" ht="12" customHeight="1">
      <c r="A20" s="14" t="s">
        <v>398</v>
      </c>
      <c r="B20" s="15">
        <v>12463685890</v>
      </c>
      <c r="C20" s="15">
        <v>341707792</v>
      </c>
      <c r="D20" s="15">
        <v>957649912</v>
      </c>
      <c r="E20" s="15">
        <v>29137802.3344</v>
      </c>
      <c r="F20" s="15">
        <v>10475691.3059</v>
      </c>
      <c r="G20" s="15">
        <v>1162278.95</v>
      </c>
      <c r="H20" s="15">
        <v>11637970.2559</v>
      </c>
    </row>
    <row r="21" ht="12" customHeight="1">
      <c r="A21" s="3" t="str">
        <f>"FY "&amp;RIGHT(A6,4)+1</f>
        <v>FY 2013</v>
      </c>
    </row>
    <row r="22" spans="1:8" ht="12" customHeight="1">
      <c r="A22" s="2" t="str">
        <f>"Oct "&amp;RIGHT(A6,4)</f>
        <v>Oct 2012</v>
      </c>
      <c r="B22" s="11">
        <v>6355610229</v>
      </c>
      <c r="C22" s="11">
        <v>170521499</v>
      </c>
      <c r="D22" s="11">
        <v>581405061</v>
      </c>
      <c r="E22" s="11">
        <v>14461878.0193</v>
      </c>
      <c r="F22" s="11">
        <v>5371328.1555</v>
      </c>
      <c r="G22" s="11">
        <v>83133.09</v>
      </c>
      <c r="H22" s="11">
        <v>5454461.2455</v>
      </c>
    </row>
    <row r="23" spans="1:8" ht="12" customHeight="1">
      <c r="A23" s="2" t="str">
        <f>"Nov "&amp;RIGHT(A6,4)</f>
        <v>Nov 2012</v>
      </c>
      <c r="B23" s="11">
        <v>6485830920</v>
      </c>
      <c r="C23" s="11">
        <v>170521499</v>
      </c>
      <c r="D23" s="11">
        <v>545534959</v>
      </c>
      <c r="E23" s="11">
        <v>14807894.5019</v>
      </c>
      <c r="F23" s="11">
        <v>5626134.6751</v>
      </c>
      <c r="G23" s="11" t="s">
        <v>397</v>
      </c>
      <c r="H23" s="11">
        <v>5626134.6751</v>
      </c>
    </row>
    <row r="24" spans="1:8" ht="12" customHeight="1">
      <c r="A24" s="2" t="str">
        <f>"Dec "&amp;RIGHT(A6,4)</f>
        <v>Dec 2012</v>
      </c>
      <c r="B24" s="11" t="s">
        <v>397</v>
      </c>
      <c r="C24" s="11" t="s">
        <v>397</v>
      </c>
      <c r="D24" s="11" t="s">
        <v>397</v>
      </c>
      <c r="E24" s="11" t="s">
        <v>397</v>
      </c>
      <c r="F24" s="11" t="s">
        <v>397</v>
      </c>
      <c r="G24" s="11" t="s">
        <v>397</v>
      </c>
      <c r="H24" s="11" t="s">
        <v>397</v>
      </c>
    </row>
    <row r="25" spans="1:8" ht="12" customHeight="1">
      <c r="A25" s="2" t="str">
        <f>"Jan "&amp;RIGHT(A6,4)+1</f>
        <v>Jan 2013</v>
      </c>
      <c r="B25" s="11" t="s">
        <v>397</v>
      </c>
      <c r="C25" s="11" t="s">
        <v>397</v>
      </c>
      <c r="D25" s="11" t="s">
        <v>397</v>
      </c>
      <c r="E25" s="11" t="s">
        <v>397</v>
      </c>
      <c r="F25" s="11" t="s">
        <v>397</v>
      </c>
      <c r="G25" s="11" t="s">
        <v>397</v>
      </c>
      <c r="H25" s="11" t="s">
        <v>397</v>
      </c>
    </row>
    <row r="26" spans="1:8" ht="12" customHeight="1">
      <c r="A26" s="2" t="str">
        <f>"Feb "&amp;RIGHT(A6,4)+1</f>
        <v>Feb 2013</v>
      </c>
      <c r="B26" s="11" t="s">
        <v>397</v>
      </c>
      <c r="C26" s="11" t="s">
        <v>397</v>
      </c>
      <c r="D26" s="11" t="s">
        <v>397</v>
      </c>
      <c r="E26" s="11" t="s">
        <v>397</v>
      </c>
      <c r="F26" s="11" t="s">
        <v>397</v>
      </c>
      <c r="G26" s="11" t="s">
        <v>397</v>
      </c>
      <c r="H26" s="11" t="s">
        <v>397</v>
      </c>
    </row>
    <row r="27" spans="1:8" ht="12" customHeight="1">
      <c r="A27" s="2" t="str">
        <f>"Mar "&amp;RIGHT(A6,4)+1</f>
        <v>Mar 2013</v>
      </c>
      <c r="B27" s="11" t="s">
        <v>397</v>
      </c>
      <c r="C27" s="11" t="s">
        <v>397</v>
      </c>
      <c r="D27" s="11" t="s">
        <v>397</v>
      </c>
      <c r="E27" s="11" t="s">
        <v>397</v>
      </c>
      <c r="F27" s="11" t="s">
        <v>397</v>
      </c>
      <c r="G27" s="11" t="s">
        <v>397</v>
      </c>
      <c r="H27" s="11" t="s">
        <v>397</v>
      </c>
    </row>
    <row r="28" spans="1:8" ht="12" customHeight="1">
      <c r="A28" s="2" t="str">
        <f>"Apr "&amp;RIGHT(A6,4)+1</f>
        <v>Apr 2013</v>
      </c>
      <c r="B28" s="11" t="s">
        <v>397</v>
      </c>
      <c r="C28" s="11" t="s">
        <v>397</v>
      </c>
      <c r="D28" s="11" t="s">
        <v>397</v>
      </c>
      <c r="E28" s="11" t="s">
        <v>397</v>
      </c>
      <c r="F28" s="11" t="s">
        <v>397</v>
      </c>
      <c r="G28" s="11" t="s">
        <v>397</v>
      </c>
      <c r="H28" s="11" t="s">
        <v>397</v>
      </c>
    </row>
    <row r="29" spans="1:8" ht="12" customHeight="1">
      <c r="A29" s="2" t="str">
        <f>"May "&amp;RIGHT(A6,4)+1</f>
        <v>May 2013</v>
      </c>
      <c r="B29" s="11" t="s">
        <v>397</v>
      </c>
      <c r="C29" s="11" t="s">
        <v>397</v>
      </c>
      <c r="D29" s="11" t="s">
        <v>397</v>
      </c>
      <c r="E29" s="11" t="s">
        <v>397</v>
      </c>
      <c r="F29" s="11" t="s">
        <v>397</v>
      </c>
      <c r="G29" s="11" t="s">
        <v>397</v>
      </c>
      <c r="H29" s="11" t="s">
        <v>397</v>
      </c>
    </row>
    <row r="30" spans="1:8" ht="12" customHeight="1">
      <c r="A30" s="2" t="str">
        <f>"Jun "&amp;RIGHT(A6,4)+1</f>
        <v>Jun 2013</v>
      </c>
      <c r="B30" s="11" t="s">
        <v>397</v>
      </c>
      <c r="C30" s="11" t="s">
        <v>397</v>
      </c>
      <c r="D30" s="11" t="s">
        <v>397</v>
      </c>
      <c r="E30" s="11" t="s">
        <v>397</v>
      </c>
      <c r="F30" s="11" t="s">
        <v>397</v>
      </c>
      <c r="G30" s="11" t="s">
        <v>397</v>
      </c>
      <c r="H30" s="11" t="s">
        <v>397</v>
      </c>
    </row>
    <row r="31" spans="1:8" ht="12" customHeight="1">
      <c r="A31" s="2" t="str">
        <f>"Jul "&amp;RIGHT(A6,4)+1</f>
        <v>Jul 2013</v>
      </c>
      <c r="B31" s="11" t="s">
        <v>397</v>
      </c>
      <c r="C31" s="11" t="s">
        <v>397</v>
      </c>
      <c r="D31" s="11" t="s">
        <v>397</v>
      </c>
      <c r="E31" s="11" t="s">
        <v>397</v>
      </c>
      <c r="F31" s="11" t="s">
        <v>397</v>
      </c>
      <c r="G31" s="11" t="s">
        <v>397</v>
      </c>
      <c r="H31" s="11" t="s">
        <v>397</v>
      </c>
    </row>
    <row r="32" spans="1:8" ht="12" customHeight="1">
      <c r="A32" s="2" t="str">
        <f>"Aug "&amp;RIGHT(A6,4)+1</f>
        <v>Aug 2013</v>
      </c>
      <c r="B32" s="11" t="s">
        <v>397</v>
      </c>
      <c r="C32" s="11" t="s">
        <v>397</v>
      </c>
      <c r="D32" s="11" t="s">
        <v>397</v>
      </c>
      <c r="E32" s="11" t="s">
        <v>397</v>
      </c>
      <c r="F32" s="11" t="s">
        <v>397</v>
      </c>
      <c r="G32" s="11" t="s">
        <v>397</v>
      </c>
      <c r="H32" s="11" t="s">
        <v>397</v>
      </c>
    </row>
    <row r="33" spans="1:8" ht="12" customHeight="1">
      <c r="A33" s="2" t="str">
        <f>"Sep "&amp;RIGHT(A6,4)+1</f>
        <v>Sep 2013</v>
      </c>
      <c r="B33" s="11" t="s">
        <v>397</v>
      </c>
      <c r="C33" s="11" t="s">
        <v>397</v>
      </c>
      <c r="D33" s="11" t="s">
        <v>397</v>
      </c>
      <c r="E33" s="11" t="s">
        <v>397</v>
      </c>
      <c r="F33" s="11" t="s">
        <v>397</v>
      </c>
      <c r="G33" s="11" t="s">
        <v>397</v>
      </c>
      <c r="H33" s="11" t="s">
        <v>397</v>
      </c>
    </row>
    <row r="34" spans="1:8" ht="12" customHeight="1">
      <c r="A34" s="12" t="s">
        <v>58</v>
      </c>
      <c r="B34" s="13">
        <v>12841441149</v>
      </c>
      <c r="C34" s="13">
        <v>341042998</v>
      </c>
      <c r="D34" s="13">
        <v>1126940020</v>
      </c>
      <c r="E34" s="13">
        <v>29269772.5212</v>
      </c>
      <c r="F34" s="13">
        <v>10997462.8306</v>
      </c>
      <c r="G34" s="13">
        <v>83133.09</v>
      </c>
      <c r="H34" s="13">
        <v>11080595.9206</v>
      </c>
    </row>
    <row r="35" spans="1:8" ht="12" customHeight="1">
      <c r="A35" s="14" t="str">
        <f>"Total "&amp;MID(A20,7,LEN(A20)-13)&amp;" Months"</f>
        <v>Total 2 Months</v>
      </c>
      <c r="B35" s="15">
        <v>12841441149</v>
      </c>
      <c r="C35" s="15">
        <v>341042998</v>
      </c>
      <c r="D35" s="15">
        <v>1126940020</v>
      </c>
      <c r="E35" s="15">
        <v>29269772.5212</v>
      </c>
      <c r="F35" s="15">
        <v>10997462.8306</v>
      </c>
      <c r="G35" s="15">
        <v>83133.09</v>
      </c>
      <c r="H35" s="15">
        <v>11080595.9206</v>
      </c>
    </row>
    <row r="36" spans="1:8" ht="12" customHeight="1">
      <c r="A36" s="36"/>
      <c r="B36" s="36"/>
      <c r="C36" s="36"/>
      <c r="D36" s="36"/>
      <c r="E36" s="36"/>
      <c r="F36" s="36"/>
      <c r="G36" s="36"/>
      <c r="H36" s="36"/>
    </row>
    <row r="37" spans="1:8" ht="176.25" customHeight="1">
      <c r="A37" s="55" t="s">
        <v>376</v>
      </c>
      <c r="B37" s="55"/>
      <c r="C37" s="55"/>
      <c r="D37" s="55"/>
      <c r="E37" s="55"/>
      <c r="F37" s="55"/>
      <c r="G37" s="55"/>
      <c r="H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 sqref="A2:H2"/>
    </sheetView>
  </sheetViews>
  <sheetFormatPr defaultColWidth="9.140625" defaultRowHeight="12.75"/>
  <cols>
    <col min="1" max="1" width="12.140625" style="0" customWidth="1"/>
    <col min="2" max="9" width="11.421875" style="0" customWidth="1"/>
  </cols>
  <sheetData>
    <row r="1" spans="1:9" ht="12" customHeight="1">
      <c r="A1" s="44" t="s">
        <v>395</v>
      </c>
      <c r="B1" s="44"/>
      <c r="C1" s="44"/>
      <c r="D1" s="44"/>
      <c r="E1" s="44"/>
      <c r="F1" s="44"/>
      <c r="G1" s="44"/>
      <c r="H1" s="44"/>
      <c r="I1" s="66">
        <v>41313</v>
      </c>
    </row>
    <row r="2" spans="1:9" ht="12" customHeight="1">
      <c r="A2" s="46" t="s">
        <v>275</v>
      </c>
      <c r="B2" s="46"/>
      <c r="C2" s="46"/>
      <c r="D2" s="46"/>
      <c r="E2" s="46"/>
      <c r="F2" s="46"/>
      <c r="G2" s="46"/>
      <c r="H2" s="46"/>
      <c r="I2" s="1"/>
    </row>
    <row r="3" spans="1:9" ht="24" customHeight="1">
      <c r="A3" s="48" t="s">
        <v>53</v>
      </c>
      <c r="B3" s="50" t="s">
        <v>276</v>
      </c>
      <c r="C3" s="56"/>
      <c r="D3" s="56"/>
      <c r="E3" s="56"/>
      <c r="F3" s="56"/>
      <c r="G3" s="56"/>
      <c r="H3" s="51"/>
      <c r="I3" s="42" t="s">
        <v>55</v>
      </c>
    </row>
    <row r="4" spans="1:9" ht="24" customHeight="1">
      <c r="A4" s="49"/>
      <c r="B4" s="10" t="s">
        <v>197</v>
      </c>
      <c r="C4" s="10" t="s">
        <v>198</v>
      </c>
      <c r="D4" s="10" t="s">
        <v>199</v>
      </c>
      <c r="E4" s="10" t="s">
        <v>180</v>
      </c>
      <c r="F4" s="10" t="s">
        <v>200</v>
      </c>
      <c r="G4" s="10" t="s">
        <v>201</v>
      </c>
      <c r="H4" s="10" t="s">
        <v>58</v>
      </c>
      <c r="I4" s="43"/>
    </row>
    <row r="5" spans="1:9" ht="12" customHeight="1">
      <c r="A5" s="1"/>
      <c r="B5" s="36" t="str">
        <f>REPT("-",90)&amp;" Dollars "&amp;REPT("-",90)</f>
        <v>------------------------------------------------------------------------------------------ Dollars ------------------------------------------------------------------------------------------</v>
      </c>
      <c r="C5" s="36"/>
      <c r="D5" s="36"/>
      <c r="E5" s="36"/>
      <c r="F5" s="36"/>
      <c r="G5" s="36"/>
      <c r="H5" s="36"/>
      <c r="I5" s="36"/>
    </row>
    <row r="6" ht="12" customHeight="1">
      <c r="A6" s="3" t="s">
        <v>396</v>
      </c>
    </row>
    <row r="7" spans="1:9" ht="12" customHeight="1">
      <c r="A7" s="2" t="str">
        <f>"Oct "&amp;RIGHT(A6,4)-1</f>
        <v>Oct 2011</v>
      </c>
      <c r="B7" s="11">
        <v>1311784098.655</v>
      </c>
      <c r="C7" s="11">
        <v>0</v>
      </c>
      <c r="D7" s="11">
        <v>354538928</v>
      </c>
      <c r="E7" s="11">
        <v>223624296.69</v>
      </c>
      <c r="F7" s="11">
        <v>768393.13</v>
      </c>
      <c r="G7" s="11">
        <v>0</v>
      </c>
      <c r="H7" s="11">
        <v>1890715716.475</v>
      </c>
      <c r="I7" s="11">
        <v>1207570.71</v>
      </c>
    </row>
    <row r="8" spans="1:9" ht="12" customHeight="1">
      <c r="A8" s="2" t="str">
        <f>"Nov "&amp;RIGHT(A6,4)-1</f>
        <v>Nov 2011</v>
      </c>
      <c r="B8" s="11">
        <v>1173775731.81</v>
      </c>
      <c r="C8" s="11">
        <v>0</v>
      </c>
      <c r="D8" s="11">
        <v>332710416.32</v>
      </c>
      <c r="E8" s="11">
        <v>215675009.33</v>
      </c>
      <c r="F8" s="11">
        <v>311986.04</v>
      </c>
      <c r="G8" s="11">
        <v>0</v>
      </c>
      <c r="H8" s="11">
        <v>1722473143.5</v>
      </c>
      <c r="I8" s="11">
        <v>1096781.735</v>
      </c>
    </row>
    <row r="9" spans="1:9" ht="12" customHeight="1">
      <c r="A9" s="2" t="str">
        <f>"Dec "&amp;RIGHT(A6,4)-1</f>
        <v>Dec 2011</v>
      </c>
      <c r="B9" s="11">
        <v>951593622.0475</v>
      </c>
      <c r="C9" s="11">
        <v>0</v>
      </c>
      <c r="D9" s="11">
        <v>251394293.33</v>
      </c>
      <c r="E9" s="11">
        <v>254435594.09</v>
      </c>
      <c r="F9" s="11">
        <v>1928369.37</v>
      </c>
      <c r="G9" s="11">
        <v>95975558</v>
      </c>
      <c r="H9" s="11">
        <v>1555327436.8375</v>
      </c>
      <c r="I9" s="11">
        <v>873362.71</v>
      </c>
    </row>
    <row r="10" spans="1:9" ht="12" customHeight="1">
      <c r="A10" s="2" t="str">
        <f>"Jan "&amp;RIGHT(A6,4)</f>
        <v>Jan 2012</v>
      </c>
      <c r="B10" s="11">
        <v>1227069333.9275</v>
      </c>
      <c r="C10" s="11">
        <v>0</v>
      </c>
      <c r="D10" s="11">
        <v>336852905.94</v>
      </c>
      <c r="E10" s="11">
        <v>222086583.6</v>
      </c>
      <c r="F10" s="11">
        <v>299913.71</v>
      </c>
      <c r="G10" s="11">
        <v>0</v>
      </c>
      <c r="H10" s="11">
        <v>1786308737.1775</v>
      </c>
      <c r="I10" s="11">
        <v>1191633.975</v>
      </c>
    </row>
    <row r="11" spans="1:9" ht="12" customHeight="1">
      <c r="A11" s="2" t="str">
        <f>"Feb "&amp;RIGHT(A6,4)</f>
        <v>Feb 2012</v>
      </c>
      <c r="B11" s="11">
        <v>1228286740.4325</v>
      </c>
      <c r="C11" s="11">
        <v>0</v>
      </c>
      <c r="D11" s="11">
        <v>354147959.45</v>
      </c>
      <c r="E11" s="11">
        <v>225701560.1</v>
      </c>
      <c r="F11" s="11">
        <v>317269.12</v>
      </c>
      <c r="G11" s="11">
        <v>0</v>
      </c>
      <c r="H11" s="11">
        <v>1808453529.1025</v>
      </c>
      <c r="I11" s="11">
        <v>1144262.635</v>
      </c>
    </row>
    <row r="12" spans="1:9" ht="12" customHeight="1">
      <c r="A12" s="2" t="str">
        <f>"Mar "&amp;RIGHT(A6,4)</f>
        <v>Mar 2012</v>
      </c>
      <c r="B12" s="11">
        <v>1211748746.205</v>
      </c>
      <c r="C12" s="11">
        <v>0</v>
      </c>
      <c r="D12" s="11">
        <v>358512360.98</v>
      </c>
      <c r="E12" s="11">
        <v>309367776.01</v>
      </c>
      <c r="F12" s="11">
        <v>2251827.45</v>
      </c>
      <c r="G12" s="11">
        <v>74080269</v>
      </c>
      <c r="H12" s="11">
        <v>1955960979.645</v>
      </c>
      <c r="I12" s="11">
        <v>1154379.235</v>
      </c>
    </row>
    <row r="13" spans="1:9" ht="12" customHeight="1">
      <c r="A13" s="2" t="str">
        <f>"Apr "&amp;RIGHT(A6,4)</f>
        <v>Apr 2012</v>
      </c>
      <c r="B13" s="11">
        <v>1060690972.7675</v>
      </c>
      <c r="C13" s="11">
        <v>0</v>
      </c>
      <c r="D13" s="11">
        <v>324922179.1</v>
      </c>
      <c r="E13" s="11">
        <v>226754702.53</v>
      </c>
      <c r="F13" s="11">
        <v>368268.46</v>
      </c>
      <c r="G13" s="11">
        <v>0</v>
      </c>
      <c r="H13" s="11">
        <v>1612736122.8575</v>
      </c>
      <c r="I13" s="11">
        <v>1023640.67</v>
      </c>
    </row>
    <row r="14" spans="1:9" ht="12" customHeight="1">
      <c r="A14" s="2" t="str">
        <f>"May "&amp;RIGHT(A6,4)</f>
        <v>May 2012</v>
      </c>
      <c r="B14" s="11">
        <v>1160862769.6225</v>
      </c>
      <c r="C14" s="11">
        <v>0</v>
      </c>
      <c r="D14" s="11">
        <v>368653745.68</v>
      </c>
      <c r="E14" s="11">
        <v>239434283.91</v>
      </c>
      <c r="F14" s="11">
        <v>2437682.04</v>
      </c>
      <c r="G14" s="11">
        <v>0</v>
      </c>
      <c r="H14" s="11">
        <v>1771388481.2525</v>
      </c>
      <c r="I14" s="11">
        <v>1180390.8</v>
      </c>
    </row>
    <row r="15" spans="1:9" ht="12" customHeight="1">
      <c r="A15" s="2" t="str">
        <f>"Jun "&amp;RIGHT(A6,4)</f>
        <v>Jun 2012</v>
      </c>
      <c r="B15" s="11">
        <v>258199312.8475</v>
      </c>
      <c r="C15" s="11">
        <v>0</v>
      </c>
      <c r="D15" s="11">
        <v>80453408.53</v>
      </c>
      <c r="E15" s="11">
        <v>257592882.87</v>
      </c>
      <c r="F15" s="11">
        <v>132630920.31</v>
      </c>
      <c r="G15" s="11">
        <v>69936414</v>
      </c>
      <c r="H15" s="11">
        <v>798812938.5575</v>
      </c>
      <c r="I15" s="11">
        <v>738627.17</v>
      </c>
    </row>
    <row r="16" spans="1:9" ht="12" customHeight="1">
      <c r="A16" s="2" t="str">
        <f>"Jul "&amp;RIGHT(A6,4)</f>
        <v>Jul 2012</v>
      </c>
      <c r="B16" s="11">
        <v>114613919.585</v>
      </c>
      <c r="C16" s="11">
        <v>0</v>
      </c>
      <c r="D16" s="11">
        <v>17667888.19</v>
      </c>
      <c r="E16" s="11">
        <v>183558930.43</v>
      </c>
      <c r="F16" s="11">
        <v>161235080.66</v>
      </c>
      <c r="G16" s="11">
        <v>0</v>
      </c>
      <c r="H16" s="11">
        <v>477075818.865</v>
      </c>
      <c r="I16" s="11">
        <v>1051200.965</v>
      </c>
    </row>
    <row r="17" spans="1:9" ht="12" customHeight="1">
      <c r="A17" s="2" t="str">
        <f>"Aug "&amp;RIGHT(A6,4)</f>
        <v>Aug 2012</v>
      </c>
      <c r="B17" s="11">
        <v>608147641.0425</v>
      </c>
      <c r="C17" s="11">
        <v>0</v>
      </c>
      <c r="D17" s="11">
        <v>143839601.86</v>
      </c>
      <c r="E17" s="11">
        <v>207531597.27</v>
      </c>
      <c r="F17" s="11">
        <v>59002531.43</v>
      </c>
      <c r="G17" s="11">
        <v>0</v>
      </c>
      <c r="H17" s="11">
        <v>1018521371.6025</v>
      </c>
      <c r="I17" s="11">
        <v>616695.305</v>
      </c>
    </row>
    <row r="18" spans="1:9" ht="12" customHeight="1">
      <c r="A18" s="2" t="str">
        <f>"Sep "&amp;RIGHT(A6,4)</f>
        <v>Sep 2012</v>
      </c>
      <c r="B18" s="11">
        <v>1265965106.0025</v>
      </c>
      <c r="C18" s="11">
        <v>0</v>
      </c>
      <c r="D18" s="11">
        <v>351571620.77</v>
      </c>
      <c r="E18" s="11">
        <v>282020363.51</v>
      </c>
      <c r="F18" s="11">
        <v>33124336.52</v>
      </c>
      <c r="G18" s="11">
        <v>168645328</v>
      </c>
      <c r="H18" s="11">
        <v>2101326754.8025</v>
      </c>
      <c r="I18" s="11">
        <v>987168.0125</v>
      </c>
    </row>
    <row r="19" spans="1:9" ht="12" customHeight="1">
      <c r="A19" s="12" t="s">
        <v>58</v>
      </c>
      <c r="B19" s="13">
        <v>11572737994.945</v>
      </c>
      <c r="C19" s="13">
        <v>0</v>
      </c>
      <c r="D19" s="13">
        <v>3275265308.15</v>
      </c>
      <c r="E19" s="13">
        <v>2847783580.34</v>
      </c>
      <c r="F19" s="13">
        <v>394676578.24</v>
      </c>
      <c r="G19" s="13">
        <v>408637569</v>
      </c>
      <c r="H19" s="13">
        <v>18499101030.675</v>
      </c>
      <c r="I19" s="13">
        <v>12265713.9225</v>
      </c>
    </row>
    <row r="20" spans="1:9" ht="12" customHeight="1">
      <c r="A20" s="14" t="s">
        <v>398</v>
      </c>
      <c r="B20" s="15">
        <v>2485559830.465</v>
      </c>
      <c r="C20" s="15">
        <v>0</v>
      </c>
      <c r="D20" s="15">
        <v>687249344.32</v>
      </c>
      <c r="E20" s="15">
        <v>439299306.02</v>
      </c>
      <c r="F20" s="15">
        <v>1080379.17</v>
      </c>
      <c r="G20" s="15">
        <v>0</v>
      </c>
      <c r="H20" s="15">
        <v>3613188859.975</v>
      </c>
      <c r="I20" s="15">
        <v>2304352.445</v>
      </c>
    </row>
    <row r="21" ht="12" customHeight="1">
      <c r="A21" s="3" t="str">
        <f>"FY "&amp;RIGHT(A6,4)+1</f>
        <v>FY 2013</v>
      </c>
    </row>
    <row r="22" spans="1:9" ht="12" customHeight="1">
      <c r="A22" s="2" t="str">
        <f>"Oct "&amp;RIGHT(A6,4)</f>
        <v>Oct 2012</v>
      </c>
      <c r="B22" s="11">
        <v>1420349013.5575</v>
      </c>
      <c r="C22" s="11">
        <v>0</v>
      </c>
      <c r="D22" s="11">
        <v>405198676.67</v>
      </c>
      <c r="E22" s="11">
        <v>248340719.48</v>
      </c>
      <c r="F22" s="11">
        <v>555532.43</v>
      </c>
      <c r="G22" s="11" t="s">
        <v>397</v>
      </c>
      <c r="H22" s="11">
        <v>2074443942.1375</v>
      </c>
      <c r="I22" s="11">
        <v>1090622.15</v>
      </c>
    </row>
    <row r="23" spans="1:9" ht="12" customHeight="1">
      <c r="A23" s="2" t="str">
        <f>"Nov "&amp;RIGHT(A6,4)</f>
        <v>Nov 2012</v>
      </c>
      <c r="B23" s="11">
        <v>1223658483.22</v>
      </c>
      <c r="C23" s="11">
        <v>0</v>
      </c>
      <c r="D23" s="11">
        <v>353165381.16</v>
      </c>
      <c r="E23" s="11">
        <v>226011439.69</v>
      </c>
      <c r="F23" s="11">
        <v>297261.9</v>
      </c>
      <c r="G23" s="11" t="s">
        <v>397</v>
      </c>
      <c r="H23" s="11">
        <v>1803132565.97</v>
      </c>
      <c r="I23" s="11">
        <v>953476.63</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2644007496.7775</v>
      </c>
      <c r="C34" s="13">
        <v>0</v>
      </c>
      <c r="D34" s="13">
        <v>758364057.83</v>
      </c>
      <c r="E34" s="13">
        <v>474352159.17</v>
      </c>
      <c r="F34" s="13">
        <v>852794.33</v>
      </c>
      <c r="G34" s="13" t="s">
        <v>397</v>
      </c>
      <c r="H34" s="13">
        <v>3877576508.1075</v>
      </c>
      <c r="I34" s="13">
        <v>2044098.78</v>
      </c>
    </row>
    <row r="35" spans="1:9" ht="12" customHeight="1">
      <c r="A35" s="14" t="str">
        <f>"Total "&amp;MID(A20,7,LEN(A20)-13)&amp;" Months"</f>
        <v>Total 2 Months</v>
      </c>
      <c r="B35" s="15">
        <v>2644007496.7775</v>
      </c>
      <c r="C35" s="15">
        <v>0</v>
      </c>
      <c r="D35" s="15">
        <v>758364057.83</v>
      </c>
      <c r="E35" s="15">
        <v>474352159.17</v>
      </c>
      <c r="F35" s="15">
        <v>852794.33</v>
      </c>
      <c r="G35" s="15" t="s">
        <v>397</v>
      </c>
      <c r="H35" s="15">
        <v>3877576508.1075</v>
      </c>
      <c r="I35" s="15">
        <v>2044098.78</v>
      </c>
    </row>
    <row r="36" spans="1:9" ht="12" customHeight="1">
      <c r="A36" s="36"/>
      <c r="B36" s="36"/>
      <c r="C36" s="36"/>
      <c r="D36" s="36"/>
      <c r="E36" s="36"/>
      <c r="F36" s="36"/>
      <c r="G36" s="36"/>
      <c r="H36" s="36"/>
      <c r="I36" s="36"/>
    </row>
    <row r="37" spans="1:9" ht="85.5" customHeight="1">
      <c r="A37" s="55" t="s">
        <v>368</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5" width="11.421875" style="0" customWidth="1"/>
    <col min="6" max="7" width="12.28125" style="0" customWidth="1"/>
    <col min="8" max="8" width="12.421875" style="0" customWidth="1"/>
    <col min="9" max="10" width="11.421875" style="0" customWidth="1"/>
  </cols>
  <sheetData>
    <row r="1" spans="1:10" ht="12" customHeight="1">
      <c r="A1" s="44" t="s">
        <v>395</v>
      </c>
      <c r="B1" s="44"/>
      <c r="C1" s="44"/>
      <c r="D1" s="44"/>
      <c r="E1" s="44"/>
      <c r="F1" s="44"/>
      <c r="G1" s="44"/>
      <c r="H1" s="44"/>
      <c r="I1" s="44"/>
      <c r="J1" s="66">
        <v>41313</v>
      </c>
    </row>
    <row r="2" spans="1:10" ht="12" customHeight="1">
      <c r="A2" s="46" t="s">
        <v>341</v>
      </c>
      <c r="B2" s="46"/>
      <c r="C2" s="46"/>
      <c r="D2" s="46"/>
      <c r="E2" s="46"/>
      <c r="F2" s="46"/>
      <c r="G2" s="46"/>
      <c r="H2" s="46"/>
      <c r="I2" s="46"/>
      <c r="J2" s="1"/>
    </row>
    <row r="3" spans="1:10" ht="24" customHeight="1">
      <c r="A3" s="48" t="s">
        <v>53</v>
      </c>
      <c r="B3" s="50" t="s">
        <v>206</v>
      </c>
      <c r="C3" s="51"/>
      <c r="D3" s="50" t="s">
        <v>59</v>
      </c>
      <c r="E3" s="51"/>
      <c r="F3" s="40" t="s">
        <v>207</v>
      </c>
      <c r="G3" s="40" t="s">
        <v>378</v>
      </c>
      <c r="H3" s="40" t="s">
        <v>60</v>
      </c>
      <c r="I3" s="40" t="s">
        <v>377</v>
      </c>
      <c r="J3" s="42" t="s">
        <v>61</v>
      </c>
    </row>
    <row r="4" spans="1:10" ht="24" customHeight="1">
      <c r="A4" s="49"/>
      <c r="B4" s="10" t="s">
        <v>62</v>
      </c>
      <c r="C4" s="10" t="s">
        <v>63</v>
      </c>
      <c r="D4" s="10" t="s">
        <v>64</v>
      </c>
      <c r="E4" s="10" t="s">
        <v>220</v>
      </c>
      <c r="F4" s="41"/>
      <c r="G4" s="54"/>
      <c r="H4" s="41"/>
      <c r="I4" s="41"/>
      <c r="J4" s="43"/>
    </row>
    <row r="5" spans="1:10" ht="12" customHeight="1">
      <c r="A5" s="1"/>
      <c r="B5" s="36" t="str">
        <f>REPT("-",17)&amp;" Number "&amp;REPT("-",17)</f>
        <v>----------------- Number -----------------</v>
      </c>
      <c r="C5" s="36"/>
      <c r="D5" s="36" t="str">
        <f>REPT("-",67)&amp;" Dollars "&amp;REPT("-",67)</f>
        <v>------------------------------------------------------------------- Dollars -------------------------------------------------------------------</v>
      </c>
      <c r="E5" s="36"/>
      <c r="F5" s="36"/>
      <c r="G5" s="36"/>
      <c r="H5" s="36"/>
      <c r="I5" s="36"/>
      <c r="J5" s="36"/>
    </row>
    <row r="6" ht="12" customHeight="1">
      <c r="A6" s="3" t="s">
        <v>396</v>
      </c>
    </row>
    <row r="7" spans="1:10" ht="12" customHeight="1">
      <c r="A7" s="2" t="str">
        <f>"Oct "&amp;RIGHT(A6,4)-1</f>
        <v>Oct 2011</v>
      </c>
      <c r="B7" s="11">
        <v>21973808</v>
      </c>
      <c r="C7" s="11">
        <v>46236164</v>
      </c>
      <c r="D7" s="16">
        <v>134.852</v>
      </c>
      <c r="E7" s="11">
        <v>6235038754</v>
      </c>
      <c r="F7" s="11" t="s">
        <v>397</v>
      </c>
      <c r="G7" s="11" t="s">
        <v>397</v>
      </c>
      <c r="H7" s="11" t="s">
        <v>397</v>
      </c>
      <c r="I7" s="11">
        <v>10115015</v>
      </c>
      <c r="J7" s="11">
        <v>6245153769</v>
      </c>
    </row>
    <row r="8" spans="1:10" ht="12" customHeight="1">
      <c r="A8" s="2" t="str">
        <f>"Nov "&amp;RIGHT(A6,4)-1</f>
        <v>Nov 2011</v>
      </c>
      <c r="B8" s="11">
        <v>22027321</v>
      </c>
      <c r="C8" s="11">
        <v>46286314</v>
      </c>
      <c r="D8" s="16">
        <v>134.1307</v>
      </c>
      <c r="E8" s="11">
        <v>6208417106</v>
      </c>
      <c r="F8" s="11" t="s">
        <v>397</v>
      </c>
      <c r="G8" s="11" t="s">
        <v>397</v>
      </c>
      <c r="H8" s="11" t="s">
        <v>397</v>
      </c>
      <c r="I8" s="11">
        <v>10115015</v>
      </c>
      <c r="J8" s="11">
        <v>6218532121</v>
      </c>
    </row>
    <row r="9" spans="1:10" ht="12" customHeight="1">
      <c r="A9" s="2" t="str">
        <f>"Dec "&amp;RIGHT(A6,4)-1</f>
        <v>Dec 2011</v>
      </c>
      <c r="B9" s="11">
        <v>22162774</v>
      </c>
      <c r="C9" s="11">
        <v>46514155</v>
      </c>
      <c r="D9" s="16">
        <v>133.6842</v>
      </c>
      <c r="E9" s="11">
        <v>6218208151</v>
      </c>
      <c r="F9" s="11">
        <v>737928399</v>
      </c>
      <c r="G9" s="11">
        <v>76288879</v>
      </c>
      <c r="H9" s="11">
        <v>79311196</v>
      </c>
      <c r="I9" s="11">
        <v>10115015</v>
      </c>
      <c r="J9" s="11">
        <v>7121851640</v>
      </c>
    </row>
    <row r="10" spans="1:10" ht="12" customHeight="1">
      <c r="A10" s="2" t="str">
        <f>"Jan "&amp;RIGHT(A6,4)</f>
        <v>Jan 2012</v>
      </c>
      <c r="B10" s="11">
        <v>22188732</v>
      </c>
      <c r="C10" s="11">
        <v>46449737</v>
      </c>
      <c r="D10" s="16">
        <v>132.4343</v>
      </c>
      <c r="E10" s="11">
        <v>6151537395</v>
      </c>
      <c r="F10" s="11" t="s">
        <v>397</v>
      </c>
      <c r="G10" s="11" t="s">
        <v>397</v>
      </c>
      <c r="H10" s="11" t="s">
        <v>397</v>
      </c>
      <c r="I10" s="11">
        <v>10115015</v>
      </c>
      <c r="J10" s="11">
        <v>6161652410</v>
      </c>
    </row>
    <row r="11" spans="1:10" ht="12" customHeight="1">
      <c r="A11" s="2" t="str">
        <f>"Feb "&amp;RIGHT(A6,4)</f>
        <v>Feb 2012</v>
      </c>
      <c r="B11" s="11">
        <v>22155432</v>
      </c>
      <c r="C11" s="11">
        <v>46326287</v>
      </c>
      <c r="D11" s="16">
        <v>132.9791</v>
      </c>
      <c r="E11" s="11">
        <v>6160427746</v>
      </c>
      <c r="F11" s="11" t="s">
        <v>397</v>
      </c>
      <c r="G11" s="11" t="s">
        <v>397</v>
      </c>
      <c r="H11" s="11" t="s">
        <v>397</v>
      </c>
      <c r="I11" s="11">
        <v>10115015</v>
      </c>
      <c r="J11" s="11">
        <v>6170542761</v>
      </c>
    </row>
    <row r="12" spans="1:10" ht="12" customHeight="1">
      <c r="A12" s="2" t="str">
        <f>"Mar "&amp;RIGHT(A6,4)</f>
        <v>Mar 2012</v>
      </c>
      <c r="B12" s="11">
        <v>22257668</v>
      </c>
      <c r="C12" s="11">
        <v>46405224</v>
      </c>
      <c r="D12" s="16">
        <v>133.1989</v>
      </c>
      <c r="E12" s="11">
        <v>6181123024</v>
      </c>
      <c r="F12" s="11">
        <v>716805351</v>
      </c>
      <c r="G12" s="11">
        <v>206138898</v>
      </c>
      <c r="H12" s="11">
        <v>64079354</v>
      </c>
      <c r="I12" s="11">
        <v>10115015</v>
      </c>
      <c r="J12" s="11">
        <v>7178261642</v>
      </c>
    </row>
    <row r="13" spans="1:10" ht="12" customHeight="1">
      <c r="A13" s="2" t="str">
        <f>"Apr "&amp;RIGHT(A6,4)</f>
        <v>Apr 2012</v>
      </c>
      <c r="B13" s="11">
        <v>22212770</v>
      </c>
      <c r="C13" s="11">
        <v>46274631</v>
      </c>
      <c r="D13" s="16">
        <v>132.393</v>
      </c>
      <c r="E13" s="11">
        <v>6126437777</v>
      </c>
      <c r="F13" s="11" t="s">
        <v>397</v>
      </c>
      <c r="G13" s="11" t="s">
        <v>397</v>
      </c>
      <c r="H13" s="11" t="s">
        <v>397</v>
      </c>
      <c r="I13" s="11">
        <v>10115015</v>
      </c>
      <c r="J13" s="11">
        <v>6136552792</v>
      </c>
    </row>
    <row r="14" spans="1:10" ht="12" customHeight="1">
      <c r="A14" s="2" t="str">
        <f>"May "&amp;RIGHT(A6,4)</f>
        <v>May 2012</v>
      </c>
      <c r="B14" s="11">
        <v>22335926</v>
      </c>
      <c r="C14" s="11">
        <v>46496761</v>
      </c>
      <c r="D14" s="16">
        <v>132.9302</v>
      </c>
      <c r="E14" s="11">
        <v>6180824060</v>
      </c>
      <c r="F14" s="11" t="s">
        <v>397</v>
      </c>
      <c r="G14" s="11" t="s">
        <v>397</v>
      </c>
      <c r="H14" s="11" t="s">
        <v>397</v>
      </c>
      <c r="I14" s="11">
        <v>10115015</v>
      </c>
      <c r="J14" s="11">
        <v>6190939075</v>
      </c>
    </row>
    <row r="15" spans="1:10" ht="12" customHeight="1">
      <c r="A15" s="2" t="str">
        <f>"Jun "&amp;RIGHT(A6,4)</f>
        <v>Jun 2012</v>
      </c>
      <c r="B15" s="11">
        <v>22442179</v>
      </c>
      <c r="C15" s="11">
        <v>46670301</v>
      </c>
      <c r="D15" s="16">
        <v>132.9365</v>
      </c>
      <c r="E15" s="11">
        <v>6204187508</v>
      </c>
      <c r="F15" s="11">
        <v>750243975</v>
      </c>
      <c r="G15" s="11">
        <v>34256797</v>
      </c>
      <c r="H15" s="11">
        <v>67230637</v>
      </c>
      <c r="I15" s="11">
        <v>10115015</v>
      </c>
      <c r="J15" s="11">
        <v>7066033932</v>
      </c>
    </row>
    <row r="16" spans="1:10" ht="12" customHeight="1">
      <c r="A16" s="2" t="str">
        <f>"Jul "&amp;RIGHT(A6,4)</f>
        <v>Jul 2012</v>
      </c>
      <c r="B16" s="11">
        <v>22541831</v>
      </c>
      <c r="C16" s="11">
        <v>46836236</v>
      </c>
      <c r="D16" s="16">
        <v>133.7489</v>
      </c>
      <c r="E16" s="11">
        <v>6264292890</v>
      </c>
      <c r="F16" s="11" t="s">
        <v>397</v>
      </c>
      <c r="G16" s="11" t="s">
        <v>397</v>
      </c>
      <c r="H16" s="11" t="s">
        <v>397</v>
      </c>
      <c r="I16" s="11">
        <v>10115015</v>
      </c>
      <c r="J16" s="11">
        <v>6274407905</v>
      </c>
    </row>
    <row r="17" spans="1:10" ht="12" customHeight="1">
      <c r="A17" s="2" t="str">
        <f>"Aug "&amp;RIGHT(A6,4)</f>
        <v>Aug 2012</v>
      </c>
      <c r="B17" s="11">
        <v>22684463</v>
      </c>
      <c r="C17" s="11">
        <v>47102765</v>
      </c>
      <c r="D17" s="16">
        <v>133.3951</v>
      </c>
      <c r="E17" s="11">
        <v>6283276284</v>
      </c>
      <c r="F17" s="11" t="s">
        <v>397</v>
      </c>
      <c r="G17" s="11" t="s">
        <v>397</v>
      </c>
      <c r="H17" s="11" t="s">
        <v>397</v>
      </c>
      <c r="I17" s="11">
        <v>10115015</v>
      </c>
      <c r="J17" s="11">
        <v>6293391299</v>
      </c>
    </row>
    <row r="18" spans="1:10" ht="12" customHeight="1">
      <c r="A18" s="2" t="str">
        <f>"Sep "&amp;RIGHT(A6,4)</f>
        <v>Sep 2012</v>
      </c>
      <c r="B18" s="11">
        <v>22973657</v>
      </c>
      <c r="C18" s="11">
        <v>47710283</v>
      </c>
      <c r="D18" s="16">
        <v>134.27</v>
      </c>
      <c r="E18" s="11">
        <v>6406059469</v>
      </c>
      <c r="F18" s="11">
        <v>792278051</v>
      </c>
      <c r="G18" s="11">
        <v>33784773</v>
      </c>
      <c r="H18" s="11">
        <v>113820618</v>
      </c>
      <c r="I18" s="11">
        <v>10115024</v>
      </c>
      <c r="J18" s="11">
        <v>7356057935</v>
      </c>
    </row>
    <row r="19" spans="1:10" ht="12" customHeight="1">
      <c r="A19" s="12" t="s">
        <v>58</v>
      </c>
      <c r="B19" s="13">
        <v>22329713.4167</v>
      </c>
      <c r="C19" s="13">
        <v>46609071.5</v>
      </c>
      <c r="D19" s="17">
        <v>133.4144</v>
      </c>
      <c r="E19" s="13">
        <v>74619830164</v>
      </c>
      <c r="F19" s="13">
        <v>2997255776</v>
      </c>
      <c r="G19" s="13">
        <v>350469347</v>
      </c>
      <c r="H19" s="13">
        <v>324441805</v>
      </c>
      <c r="I19" s="13">
        <v>121380189</v>
      </c>
      <c r="J19" s="13">
        <v>78413377281</v>
      </c>
    </row>
    <row r="20" spans="1:10" ht="12" customHeight="1">
      <c r="A20" s="14" t="s">
        <v>398</v>
      </c>
      <c r="B20" s="15">
        <v>22000564.5</v>
      </c>
      <c r="C20" s="15">
        <v>46261239</v>
      </c>
      <c r="D20" s="18">
        <v>134.4912</v>
      </c>
      <c r="E20" s="15">
        <v>12443455860</v>
      </c>
      <c r="F20" s="15" t="s">
        <v>397</v>
      </c>
      <c r="G20" s="15" t="s">
        <v>397</v>
      </c>
      <c r="H20" s="15" t="s">
        <v>397</v>
      </c>
      <c r="I20" s="15">
        <v>20230030</v>
      </c>
      <c r="J20" s="15">
        <v>12463685890</v>
      </c>
    </row>
    <row r="21" spans="1:10" ht="12" customHeight="1">
      <c r="A21" s="3" t="str">
        <f>"FY "&amp;RIGHT(A6,4)+1</f>
        <v>FY 2013</v>
      </c>
      <c r="B21" s="11"/>
      <c r="C21" s="11"/>
      <c r="D21" s="11"/>
      <c r="E21" s="11"/>
      <c r="F21" s="11"/>
      <c r="G21" s="11"/>
      <c r="H21" s="11"/>
      <c r="I21" s="11"/>
      <c r="J21" s="11"/>
    </row>
    <row r="22" spans="1:10" ht="12" customHeight="1">
      <c r="A22" s="2" t="str">
        <f>"Oct "&amp;RIGHT(A6,4)</f>
        <v>Oct 2012</v>
      </c>
      <c r="B22" s="11">
        <v>22943816</v>
      </c>
      <c r="C22" s="11">
        <v>47551829</v>
      </c>
      <c r="D22" s="16">
        <v>133.3835</v>
      </c>
      <c r="E22" s="11">
        <v>6342631313</v>
      </c>
      <c r="F22" s="11" t="s">
        <v>397</v>
      </c>
      <c r="G22" s="11" t="s">
        <v>397</v>
      </c>
      <c r="H22" s="11" t="s">
        <v>397</v>
      </c>
      <c r="I22" s="11">
        <v>12978916</v>
      </c>
      <c r="J22" s="11">
        <v>6355610229</v>
      </c>
    </row>
    <row r="23" spans="1:10" ht="12" customHeight="1">
      <c r="A23" s="2" t="str">
        <f>"Nov "&amp;RIGHT(A6,4)</f>
        <v>Nov 2012</v>
      </c>
      <c r="B23" s="11">
        <v>23017768</v>
      </c>
      <c r="C23" s="11">
        <v>47692896</v>
      </c>
      <c r="D23" s="16">
        <v>135.7194</v>
      </c>
      <c r="E23" s="11">
        <v>6472852004</v>
      </c>
      <c r="F23" s="11" t="s">
        <v>397</v>
      </c>
      <c r="G23" s="11" t="s">
        <v>397</v>
      </c>
      <c r="H23" s="11" t="s">
        <v>397</v>
      </c>
      <c r="I23" s="11">
        <v>12978916</v>
      </c>
      <c r="J23" s="11">
        <v>6485830920</v>
      </c>
    </row>
    <row r="24" spans="1:10" ht="12" customHeight="1">
      <c r="A24" s="2" t="str">
        <f>"Dec "&amp;RIGHT(A6,4)</f>
        <v>Dec 2012</v>
      </c>
      <c r="B24" s="11" t="s">
        <v>397</v>
      </c>
      <c r="C24" s="11" t="s">
        <v>397</v>
      </c>
      <c r="D24" s="16" t="s">
        <v>397</v>
      </c>
      <c r="E24" s="11" t="s">
        <v>397</v>
      </c>
      <c r="F24" s="11" t="s">
        <v>397</v>
      </c>
      <c r="G24" s="11" t="s">
        <v>397</v>
      </c>
      <c r="H24" s="11" t="s">
        <v>397</v>
      </c>
      <c r="I24" s="11" t="s">
        <v>397</v>
      </c>
      <c r="J24" s="11" t="s">
        <v>397</v>
      </c>
    </row>
    <row r="25" spans="1:10" ht="12" customHeight="1">
      <c r="A25" s="2" t="str">
        <f>"Jan "&amp;RIGHT(A6,4)+1</f>
        <v>Jan 2013</v>
      </c>
      <c r="B25" s="11" t="s">
        <v>397</v>
      </c>
      <c r="C25" s="11" t="s">
        <v>397</v>
      </c>
      <c r="D25" s="16" t="s">
        <v>397</v>
      </c>
      <c r="E25" s="11" t="s">
        <v>397</v>
      </c>
      <c r="F25" s="11" t="s">
        <v>397</v>
      </c>
      <c r="G25" s="11" t="s">
        <v>397</v>
      </c>
      <c r="H25" s="11" t="s">
        <v>397</v>
      </c>
      <c r="I25" s="11" t="s">
        <v>397</v>
      </c>
      <c r="J25" s="11" t="s">
        <v>397</v>
      </c>
    </row>
    <row r="26" spans="1:10" ht="12" customHeight="1">
      <c r="A26" s="2" t="str">
        <f>"Feb "&amp;RIGHT(A6,4)+1</f>
        <v>Feb 2013</v>
      </c>
      <c r="B26" s="11" t="s">
        <v>397</v>
      </c>
      <c r="C26" s="11" t="s">
        <v>397</v>
      </c>
      <c r="D26" s="16" t="s">
        <v>397</v>
      </c>
      <c r="E26" s="11" t="s">
        <v>397</v>
      </c>
      <c r="F26" s="11" t="s">
        <v>397</v>
      </c>
      <c r="G26" s="11" t="s">
        <v>397</v>
      </c>
      <c r="H26" s="11" t="s">
        <v>397</v>
      </c>
      <c r="I26" s="11" t="s">
        <v>397</v>
      </c>
      <c r="J26" s="11" t="s">
        <v>397</v>
      </c>
    </row>
    <row r="27" spans="1:10" ht="12" customHeight="1">
      <c r="A27" s="2" t="str">
        <f>"Mar "&amp;RIGHT(A6,4)+1</f>
        <v>Mar 2013</v>
      </c>
      <c r="B27" s="11" t="s">
        <v>397</v>
      </c>
      <c r="C27" s="11" t="s">
        <v>397</v>
      </c>
      <c r="D27" s="16" t="s">
        <v>397</v>
      </c>
      <c r="E27" s="11" t="s">
        <v>397</v>
      </c>
      <c r="F27" s="11" t="s">
        <v>397</v>
      </c>
      <c r="G27" s="11" t="s">
        <v>397</v>
      </c>
      <c r="H27" s="11" t="s">
        <v>397</v>
      </c>
      <c r="I27" s="11" t="s">
        <v>397</v>
      </c>
      <c r="J27" s="11" t="s">
        <v>397</v>
      </c>
    </row>
    <row r="28" spans="1:10" ht="12" customHeight="1">
      <c r="A28" s="2" t="str">
        <f>"Apr "&amp;RIGHT(A6,4)+1</f>
        <v>Apr 2013</v>
      </c>
      <c r="B28" s="11" t="s">
        <v>397</v>
      </c>
      <c r="C28" s="11" t="s">
        <v>397</v>
      </c>
      <c r="D28" s="16" t="s">
        <v>397</v>
      </c>
      <c r="E28" s="11" t="s">
        <v>397</v>
      </c>
      <c r="F28" s="11" t="s">
        <v>397</v>
      </c>
      <c r="G28" s="11" t="s">
        <v>397</v>
      </c>
      <c r="H28" s="11" t="s">
        <v>397</v>
      </c>
      <c r="I28" s="11" t="s">
        <v>397</v>
      </c>
      <c r="J28" s="11" t="s">
        <v>397</v>
      </c>
    </row>
    <row r="29" spans="1:10" ht="12" customHeight="1">
      <c r="A29" s="2" t="str">
        <f>"May "&amp;RIGHT(A6,4)+1</f>
        <v>May 2013</v>
      </c>
      <c r="B29" s="11" t="s">
        <v>397</v>
      </c>
      <c r="C29" s="11" t="s">
        <v>397</v>
      </c>
      <c r="D29" s="16" t="s">
        <v>397</v>
      </c>
      <c r="E29" s="11" t="s">
        <v>397</v>
      </c>
      <c r="F29" s="11" t="s">
        <v>397</v>
      </c>
      <c r="G29" s="11" t="s">
        <v>397</v>
      </c>
      <c r="H29" s="11" t="s">
        <v>397</v>
      </c>
      <c r="I29" s="11" t="s">
        <v>397</v>
      </c>
      <c r="J29" s="11" t="s">
        <v>397</v>
      </c>
    </row>
    <row r="30" spans="1:10" ht="12" customHeight="1">
      <c r="A30" s="2" t="str">
        <f>"Jun "&amp;RIGHT(A6,4)+1</f>
        <v>Jun 2013</v>
      </c>
      <c r="B30" s="11" t="s">
        <v>397</v>
      </c>
      <c r="C30" s="11" t="s">
        <v>397</v>
      </c>
      <c r="D30" s="16" t="s">
        <v>397</v>
      </c>
      <c r="E30" s="11" t="s">
        <v>397</v>
      </c>
      <c r="F30" s="11" t="s">
        <v>397</v>
      </c>
      <c r="G30" s="11" t="s">
        <v>397</v>
      </c>
      <c r="H30" s="11" t="s">
        <v>397</v>
      </c>
      <c r="I30" s="11" t="s">
        <v>397</v>
      </c>
      <c r="J30" s="11" t="s">
        <v>397</v>
      </c>
    </row>
    <row r="31" spans="1:10" ht="12" customHeight="1">
      <c r="A31" s="2" t="str">
        <f>"Jul "&amp;RIGHT(A6,4)+1</f>
        <v>Jul 2013</v>
      </c>
      <c r="B31" s="11" t="s">
        <v>397</v>
      </c>
      <c r="C31" s="11" t="s">
        <v>397</v>
      </c>
      <c r="D31" s="16" t="s">
        <v>397</v>
      </c>
      <c r="E31" s="11" t="s">
        <v>397</v>
      </c>
      <c r="F31" s="11" t="s">
        <v>397</v>
      </c>
      <c r="G31" s="11" t="s">
        <v>397</v>
      </c>
      <c r="H31" s="11" t="s">
        <v>397</v>
      </c>
      <c r="I31" s="11" t="s">
        <v>397</v>
      </c>
      <c r="J31" s="11" t="s">
        <v>397</v>
      </c>
    </row>
    <row r="32" spans="1:10" ht="12" customHeight="1">
      <c r="A32" s="2" t="str">
        <f>"Aug "&amp;RIGHT(A6,4)+1</f>
        <v>Aug 2013</v>
      </c>
      <c r="B32" s="11" t="s">
        <v>397</v>
      </c>
      <c r="C32" s="11" t="s">
        <v>397</v>
      </c>
      <c r="D32" s="16" t="s">
        <v>397</v>
      </c>
      <c r="E32" s="11" t="s">
        <v>397</v>
      </c>
      <c r="F32" s="11" t="s">
        <v>397</v>
      </c>
      <c r="G32" s="11" t="s">
        <v>397</v>
      </c>
      <c r="H32" s="11" t="s">
        <v>397</v>
      </c>
      <c r="I32" s="11" t="s">
        <v>397</v>
      </c>
      <c r="J32" s="11" t="s">
        <v>397</v>
      </c>
    </row>
    <row r="33" spans="1:10" ht="12" customHeight="1">
      <c r="A33" s="2" t="str">
        <f>"Sep "&amp;RIGHT(A6,4)+1</f>
        <v>Sep 2013</v>
      </c>
      <c r="B33" s="11" t="s">
        <v>397</v>
      </c>
      <c r="C33" s="11" t="s">
        <v>397</v>
      </c>
      <c r="D33" s="16" t="s">
        <v>397</v>
      </c>
      <c r="E33" s="11" t="s">
        <v>397</v>
      </c>
      <c r="F33" s="11" t="s">
        <v>397</v>
      </c>
      <c r="G33" s="11" t="s">
        <v>397</v>
      </c>
      <c r="H33" s="11" t="s">
        <v>397</v>
      </c>
      <c r="I33" s="11" t="s">
        <v>397</v>
      </c>
      <c r="J33" s="11" t="s">
        <v>397</v>
      </c>
    </row>
    <row r="34" spans="1:10" ht="12" customHeight="1">
      <c r="A34" s="12" t="s">
        <v>58</v>
      </c>
      <c r="B34" s="13">
        <v>22980792</v>
      </c>
      <c r="C34" s="13">
        <v>47622362.5</v>
      </c>
      <c r="D34" s="17">
        <v>134.5532</v>
      </c>
      <c r="E34" s="13">
        <v>12815483317</v>
      </c>
      <c r="F34" s="13" t="s">
        <v>397</v>
      </c>
      <c r="G34" s="13" t="s">
        <v>397</v>
      </c>
      <c r="H34" s="13" t="s">
        <v>397</v>
      </c>
      <c r="I34" s="13">
        <v>25957832</v>
      </c>
      <c r="J34" s="13">
        <v>12841441149</v>
      </c>
    </row>
    <row r="35" spans="1:10" ht="12" customHeight="1">
      <c r="A35" s="14" t="str">
        <f>"Total "&amp;MID(A20,7,LEN(A20)-13)&amp;" Months"</f>
        <v>Total 2 Months</v>
      </c>
      <c r="B35" s="15">
        <v>22980792</v>
      </c>
      <c r="C35" s="15">
        <v>47622362.5</v>
      </c>
      <c r="D35" s="18">
        <v>134.5532</v>
      </c>
      <c r="E35" s="15">
        <v>12815483317</v>
      </c>
      <c r="F35" s="15" t="s">
        <v>397</v>
      </c>
      <c r="G35" s="15" t="s">
        <v>397</v>
      </c>
      <c r="H35" s="15" t="s">
        <v>397</v>
      </c>
      <c r="I35" s="15">
        <v>25957832</v>
      </c>
      <c r="J35" s="15">
        <v>12841441149</v>
      </c>
    </row>
    <row r="36" spans="1:10" ht="12" customHeight="1">
      <c r="A36" s="36"/>
      <c r="B36" s="36"/>
      <c r="C36" s="36"/>
      <c r="D36" s="36"/>
      <c r="E36" s="36"/>
      <c r="F36" s="36"/>
      <c r="G36" s="36"/>
      <c r="H36" s="36"/>
      <c r="I36" s="36"/>
      <c r="J36" s="36"/>
    </row>
    <row r="37" spans="1:10" ht="90" customHeight="1">
      <c r="A37" s="55" t="s">
        <v>381</v>
      </c>
      <c r="B37" s="55"/>
      <c r="C37" s="55"/>
      <c r="D37" s="55"/>
      <c r="E37" s="55"/>
      <c r="F37" s="55"/>
      <c r="G37" s="55"/>
      <c r="H37" s="55"/>
      <c r="I37" s="55"/>
      <c r="J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7:J37"/>
    <mergeCell ref="J3:J4"/>
    <mergeCell ref="B5:C5"/>
    <mergeCell ref="D5:J5"/>
    <mergeCell ref="A36:J36"/>
    <mergeCell ref="A1:I1"/>
    <mergeCell ref="A2:I2"/>
    <mergeCell ref="A3:A4"/>
    <mergeCell ref="B3:C3"/>
    <mergeCell ref="D3:E3"/>
    <mergeCell ref="F3:F4"/>
    <mergeCell ref="H3:H4"/>
    <mergeCell ref="I3:I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5.421875" style="0" bestFit="1" customWidth="1"/>
  </cols>
  <sheetData>
    <row r="1" spans="1:9" ht="12" customHeight="1">
      <c r="A1" s="44" t="s">
        <v>395</v>
      </c>
      <c r="B1" s="44"/>
      <c r="C1" s="44"/>
      <c r="D1" s="44"/>
      <c r="E1" s="44"/>
      <c r="F1" s="44"/>
      <c r="G1" s="44"/>
      <c r="H1" s="45"/>
      <c r="I1" s="66">
        <v>41313</v>
      </c>
    </row>
    <row r="2" spans="1:9" ht="12" customHeight="1">
      <c r="A2" s="46" t="s">
        <v>277</v>
      </c>
      <c r="B2" s="46"/>
      <c r="C2" s="46"/>
      <c r="D2" s="46"/>
      <c r="E2" s="46"/>
      <c r="F2" s="46"/>
      <c r="G2" s="46"/>
      <c r="H2" s="47"/>
      <c r="I2" s="1"/>
    </row>
    <row r="3" spans="1:9" ht="24" customHeight="1">
      <c r="A3" s="48" t="s">
        <v>53</v>
      </c>
      <c r="B3" s="40" t="s">
        <v>278</v>
      </c>
      <c r="C3" s="40" t="s">
        <v>279</v>
      </c>
      <c r="D3" s="40" t="s">
        <v>150</v>
      </c>
      <c r="E3" s="40" t="s">
        <v>202</v>
      </c>
      <c r="F3" s="40" t="s">
        <v>280</v>
      </c>
      <c r="G3" s="40" t="s">
        <v>359</v>
      </c>
      <c r="H3" s="52" t="s">
        <v>365</v>
      </c>
      <c r="I3" s="42" t="s">
        <v>360</v>
      </c>
    </row>
    <row r="4" spans="1:9" ht="24" customHeight="1">
      <c r="A4" s="49"/>
      <c r="B4" s="41"/>
      <c r="C4" s="41"/>
      <c r="D4" s="41"/>
      <c r="E4" s="41"/>
      <c r="F4" s="41"/>
      <c r="G4" s="41"/>
      <c r="H4" s="53"/>
      <c r="I4" s="43"/>
    </row>
    <row r="5" spans="1:9" ht="12" customHeight="1">
      <c r="A5" s="1"/>
      <c r="B5" s="36" t="str">
        <f>REPT("-",79)&amp;" Dollars "&amp;REPT("-",79)</f>
        <v>------------------------------------------------------------------------------- Dollars -------------------------------------------------------------------------------</v>
      </c>
      <c r="C5" s="36"/>
      <c r="D5" s="36"/>
      <c r="E5" s="36"/>
      <c r="F5" s="36"/>
      <c r="G5" s="36"/>
      <c r="H5" s="36"/>
      <c r="I5" s="36"/>
    </row>
    <row r="6" ht="12" customHeight="1">
      <c r="A6" s="3" t="s">
        <v>396</v>
      </c>
    </row>
    <row r="7" spans="1:9" ht="12" customHeight="1">
      <c r="A7" s="2" t="str">
        <f>"Oct "&amp;RIGHT(A6,4)-1</f>
        <v>Oct 2011</v>
      </c>
      <c r="B7" s="11">
        <v>2024281.31</v>
      </c>
      <c r="C7" s="11" t="s">
        <v>397</v>
      </c>
      <c r="D7" s="11" t="s">
        <v>397</v>
      </c>
      <c r="E7" s="11" t="s">
        <v>397</v>
      </c>
      <c r="F7" s="11">
        <v>40144163.88</v>
      </c>
      <c r="G7" s="11">
        <v>9262176</v>
      </c>
      <c r="H7" s="11" t="s">
        <v>397</v>
      </c>
      <c r="I7" s="11">
        <v>8838418020.3174</v>
      </c>
    </row>
    <row r="8" spans="1:9" ht="12" customHeight="1">
      <c r="A8" s="2" t="str">
        <f>"Nov "&amp;RIGHT(A6,4)-1</f>
        <v>Nov 2011</v>
      </c>
      <c r="B8" s="11">
        <v>1818996.09</v>
      </c>
      <c r="C8" s="11" t="s">
        <v>397</v>
      </c>
      <c r="D8" s="11" t="s">
        <v>397</v>
      </c>
      <c r="E8" s="11" t="s">
        <v>397</v>
      </c>
      <c r="F8" s="11">
        <v>59844995.86</v>
      </c>
      <c r="G8" s="11">
        <v>9776015</v>
      </c>
      <c r="H8" s="11" t="s">
        <v>397</v>
      </c>
      <c r="I8" s="11">
        <v>8703765186.8329</v>
      </c>
    </row>
    <row r="9" spans="1:9" ht="12" customHeight="1">
      <c r="A9" s="2" t="str">
        <f>"Dec "&amp;RIGHT(A6,4)-1</f>
        <v>Dec 2011</v>
      </c>
      <c r="B9" s="11">
        <v>329837.02</v>
      </c>
      <c r="C9" s="11" t="s">
        <v>397</v>
      </c>
      <c r="D9" s="11" t="s">
        <v>397</v>
      </c>
      <c r="E9" s="11" t="s">
        <v>397</v>
      </c>
      <c r="F9" s="11">
        <v>68246756.04</v>
      </c>
      <c r="G9" s="11">
        <v>9586827</v>
      </c>
      <c r="H9" s="11" t="s">
        <v>397</v>
      </c>
      <c r="I9" s="11">
        <v>9508262432.8901</v>
      </c>
    </row>
    <row r="10" spans="1:9" ht="12" customHeight="1">
      <c r="A10" s="2" t="str">
        <f>"Jan "&amp;RIGHT(A6,4)</f>
        <v>Jan 2012</v>
      </c>
      <c r="B10" s="11">
        <v>132575.17</v>
      </c>
      <c r="C10" s="11" t="s">
        <v>397</v>
      </c>
      <c r="D10" s="11" t="s">
        <v>397</v>
      </c>
      <c r="E10" s="11" t="s">
        <v>397</v>
      </c>
      <c r="F10" s="11">
        <v>46156077.2</v>
      </c>
      <c r="G10" s="11">
        <v>10618300</v>
      </c>
      <c r="H10" s="11" t="s">
        <v>397</v>
      </c>
      <c r="I10" s="11">
        <v>8744921564.609</v>
      </c>
    </row>
    <row r="11" spans="1:9" ht="12" customHeight="1">
      <c r="A11" s="2" t="str">
        <f>"Feb "&amp;RIGHT(A6,4)</f>
        <v>Feb 2012</v>
      </c>
      <c r="B11" s="11" t="s">
        <v>397</v>
      </c>
      <c r="C11" s="11" t="s">
        <v>397</v>
      </c>
      <c r="D11" s="11" t="s">
        <v>397</v>
      </c>
      <c r="E11" s="11" t="s">
        <v>397</v>
      </c>
      <c r="F11" s="11">
        <v>32579788.35</v>
      </c>
      <c r="G11" s="11">
        <v>11905005</v>
      </c>
      <c r="H11" s="11" t="s">
        <v>397</v>
      </c>
      <c r="I11" s="11">
        <v>8754081471.7318</v>
      </c>
    </row>
    <row r="12" spans="1:9" ht="12" customHeight="1">
      <c r="A12" s="2" t="str">
        <f>"Mar "&amp;RIGHT(A6,4)</f>
        <v>Mar 2012</v>
      </c>
      <c r="B12" s="11" t="s">
        <v>397</v>
      </c>
      <c r="C12" s="11" t="s">
        <v>397</v>
      </c>
      <c r="D12" s="11" t="s">
        <v>397</v>
      </c>
      <c r="E12" s="11" t="s">
        <v>397</v>
      </c>
      <c r="F12" s="11">
        <v>46698292.74</v>
      </c>
      <c r="G12" s="11">
        <v>11423449</v>
      </c>
      <c r="H12" s="11" t="s">
        <v>397</v>
      </c>
      <c r="I12" s="11">
        <v>9942901874.0565</v>
      </c>
    </row>
    <row r="13" spans="1:9" ht="12" customHeight="1">
      <c r="A13" s="2" t="str">
        <f>"Apr "&amp;RIGHT(A6,4)</f>
        <v>Apr 2012</v>
      </c>
      <c r="B13" s="11" t="s">
        <v>397</v>
      </c>
      <c r="C13" s="11" t="s">
        <v>397</v>
      </c>
      <c r="D13" s="11" t="s">
        <v>397</v>
      </c>
      <c r="E13" s="11" t="s">
        <v>397</v>
      </c>
      <c r="F13" s="11">
        <v>26034155.91</v>
      </c>
      <c r="G13" s="11">
        <v>9015970</v>
      </c>
      <c r="H13" s="11" t="s">
        <v>397</v>
      </c>
      <c r="I13" s="11">
        <v>8528731092.9508</v>
      </c>
    </row>
    <row r="14" spans="1:9" ht="12" customHeight="1">
      <c r="A14" s="2" t="str">
        <f>"May "&amp;RIGHT(A6,4)</f>
        <v>May 2012</v>
      </c>
      <c r="B14" s="11" t="s">
        <v>397</v>
      </c>
      <c r="C14" s="11" t="s">
        <v>397</v>
      </c>
      <c r="D14" s="11" t="s">
        <v>397</v>
      </c>
      <c r="E14" s="11" t="s">
        <v>397</v>
      </c>
      <c r="F14" s="11">
        <v>20112872.36</v>
      </c>
      <c r="G14" s="11">
        <v>9945262</v>
      </c>
      <c r="H14" s="11" t="s">
        <v>397</v>
      </c>
      <c r="I14" s="11">
        <v>8738450339.8596</v>
      </c>
    </row>
    <row r="15" spans="1:9" ht="12" customHeight="1">
      <c r="A15" s="2" t="str">
        <f>"Jun "&amp;RIGHT(A6,4)</f>
        <v>Jun 2012</v>
      </c>
      <c r="B15" s="11" t="s">
        <v>397</v>
      </c>
      <c r="C15" s="11" t="s">
        <v>397</v>
      </c>
      <c r="D15" s="11" t="s">
        <v>397</v>
      </c>
      <c r="E15" s="11" t="s">
        <v>397</v>
      </c>
      <c r="F15" s="11">
        <v>29071523.37</v>
      </c>
      <c r="G15" s="11">
        <v>12838225</v>
      </c>
      <c r="H15" s="11" t="s">
        <v>397</v>
      </c>
      <c r="I15" s="11">
        <v>8685025113.9355</v>
      </c>
    </row>
    <row r="16" spans="1:9" ht="12" customHeight="1">
      <c r="A16" s="2" t="str">
        <f>"Jul "&amp;RIGHT(A6,4)</f>
        <v>Jul 2012</v>
      </c>
      <c r="B16" s="11" t="s">
        <v>397</v>
      </c>
      <c r="C16" s="11" t="s">
        <v>397</v>
      </c>
      <c r="D16" s="11" t="s">
        <v>397</v>
      </c>
      <c r="E16" s="11" t="s">
        <v>397</v>
      </c>
      <c r="F16" s="11">
        <v>19941495.88</v>
      </c>
      <c r="G16" s="11">
        <v>9866930</v>
      </c>
      <c r="H16" s="11" t="s">
        <v>397</v>
      </c>
      <c r="I16" s="11">
        <v>7514621689.7098</v>
      </c>
    </row>
    <row r="17" spans="1:9" ht="12" customHeight="1">
      <c r="A17" s="2" t="str">
        <f>"Aug "&amp;RIGHT(A6,4)</f>
        <v>Aug 2012</v>
      </c>
      <c r="B17" s="11" t="s">
        <v>397</v>
      </c>
      <c r="C17" s="11" t="s">
        <v>397</v>
      </c>
      <c r="D17" s="11" t="s">
        <v>397</v>
      </c>
      <c r="E17" s="11" t="s">
        <v>397</v>
      </c>
      <c r="F17" s="11">
        <v>18372105.93</v>
      </c>
      <c r="G17" s="11">
        <v>13785211</v>
      </c>
      <c r="H17" s="11" t="s">
        <v>397</v>
      </c>
      <c r="I17" s="11">
        <v>8094095239.6415</v>
      </c>
    </row>
    <row r="18" spans="1:9" ht="12" customHeight="1">
      <c r="A18" s="2" t="str">
        <f>"Sep "&amp;RIGHT(A6,4)</f>
        <v>Sep 2012</v>
      </c>
      <c r="B18" s="11" t="s">
        <v>397</v>
      </c>
      <c r="C18" s="11" t="s">
        <v>397</v>
      </c>
      <c r="D18" s="11" t="s">
        <v>397</v>
      </c>
      <c r="E18" s="11" t="s">
        <v>397</v>
      </c>
      <c r="F18" s="11">
        <v>36273610.46</v>
      </c>
      <c r="G18" s="11">
        <v>19473234</v>
      </c>
      <c r="H18" s="11" t="s">
        <v>397</v>
      </c>
      <c r="I18" s="11">
        <v>10668656951.9289</v>
      </c>
    </row>
    <row r="19" spans="1:9" ht="12" customHeight="1">
      <c r="A19" s="12" t="s">
        <v>58</v>
      </c>
      <c r="B19" s="13">
        <v>4305689.59</v>
      </c>
      <c r="C19" s="13" t="s">
        <v>397</v>
      </c>
      <c r="D19" s="13" t="s">
        <v>397</v>
      </c>
      <c r="E19" s="13" t="s">
        <v>397</v>
      </c>
      <c r="F19" s="13">
        <v>443475837.98</v>
      </c>
      <c r="G19" s="13">
        <v>137496604</v>
      </c>
      <c r="H19" s="13" t="s">
        <v>397</v>
      </c>
      <c r="I19" s="13">
        <v>106721930978.4638</v>
      </c>
    </row>
    <row r="20" spans="1:9" ht="12" customHeight="1">
      <c r="A20" s="14" t="s">
        <v>398</v>
      </c>
      <c r="B20" s="15">
        <v>3843277.4</v>
      </c>
      <c r="C20" s="15" t="s">
        <v>397</v>
      </c>
      <c r="D20" s="15" t="s">
        <v>397</v>
      </c>
      <c r="E20" s="15" t="s">
        <v>397</v>
      </c>
      <c r="F20" s="15">
        <v>99989159.74</v>
      </c>
      <c r="G20" s="15">
        <v>19038191</v>
      </c>
      <c r="H20" s="15" t="s">
        <v>397</v>
      </c>
      <c r="I20" s="15">
        <v>17542183207.1503</v>
      </c>
    </row>
    <row r="21" ht="12" customHeight="1">
      <c r="A21" s="3" t="str">
        <f>"FY "&amp;RIGHT(A6,4)+1</f>
        <v>FY 2013</v>
      </c>
    </row>
    <row r="22" spans="1:9" ht="12" customHeight="1">
      <c r="A22" s="2" t="str">
        <f>"Oct "&amp;RIGHT(A6,4)</f>
        <v>Oct 2012</v>
      </c>
      <c r="B22" s="11" t="s">
        <v>397</v>
      </c>
      <c r="C22" s="11" t="s">
        <v>397</v>
      </c>
      <c r="D22" s="11" t="s">
        <v>397</v>
      </c>
      <c r="E22" s="11" t="s">
        <v>397</v>
      </c>
      <c r="F22" s="11">
        <v>39848691.75</v>
      </c>
      <c r="G22" s="11">
        <v>10434793</v>
      </c>
      <c r="H22" s="11" t="s">
        <v>397</v>
      </c>
      <c r="I22" s="11">
        <v>9253271177.3023</v>
      </c>
    </row>
    <row r="23" spans="1:9" ht="12" customHeight="1">
      <c r="A23" s="2" t="str">
        <f>"Nov "&amp;RIGHT(A6,4)</f>
        <v>Nov 2012</v>
      </c>
      <c r="B23" s="11" t="s">
        <v>397</v>
      </c>
      <c r="C23" s="11" t="s">
        <v>397</v>
      </c>
      <c r="D23" s="11" t="s">
        <v>397</v>
      </c>
      <c r="E23" s="11" t="s">
        <v>397</v>
      </c>
      <c r="F23" s="11">
        <v>69926258.8</v>
      </c>
      <c r="G23" s="11">
        <v>9929389</v>
      </c>
      <c r="H23" s="11" t="s">
        <v>397</v>
      </c>
      <c r="I23" s="11">
        <v>9106263097.577</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t="s">
        <v>397</v>
      </c>
      <c r="C34" s="13" t="s">
        <v>397</v>
      </c>
      <c r="D34" s="13" t="s">
        <v>397</v>
      </c>
      <c r="E34" s="13" t="s">
        <v>397</v>
      </c>
      <c r="F34" s="13">
        <v>109774950.55</v>
      </c>
      <c r="G34" s="13">
        <v>20364182</v>
      </c>
      <c r="H34" s="13" t="s">
        <v>397</v>
      </c>
      <c r="I34" s="13">
        <v>18359534274.8793</v>
      </c>
    </row>
    <row r="35" spans="1:9" ht="12" customHeight="1">
      <c r="A35" s="14" t="str">
        <f>"Total "&amp;MID(A20,7,LEN(A20)-13)&amp;" Months"</f>
        <v>Total 2 Months</v>
      </c>
      <c r="B35" s="15" t="s">
        <v>397</v>
      </c>
      <c r="C35" s="15" t="s">
        <v>397</v>
      </c>
      <c r="D35" s="15" t="s">
        <v>397</v>
      </c>
      <c r="E35" s="15" t="s">
        <v>397</v>
      </c>
      <c r="F35" s="15">
        <v>109774950.55</v>
      </c>
      <c r="G35" s="15">
        <v>20364182</v>
      </c>
      <c r="H35" s="15" t="s">
        <v>397</v>
      </c>
      <c r="I35" s="15">
        <v>18359534274.8793</v>
      </c>
    </row>
    <row r="36" spans="1:9" ht="12" customHeight="1">
      <c r="A36" s="36"/>
      <c r="B36" s="36"/>
      <c r="C36" s="36"/>
      <c r="D36" s="36"/>
      <c r="E36" s="36"/>
      <c r="F36" s="36"/>
      <c r="G36" s="36"/>
      <c r="H36" s="36"/>
      <c r="I36" s="36"/>
    </row>
    <row r="37" spans="1:9" ht="69.75" customHeight="1">
      <c r="A37" s="63" t="s">
        <v>379</v>
      </c>
      <c r="B37" s="63"/>
      <c r="C37" s="63"/>
      <c r="D37" s="63"/>
      <c r="E37" s="63"/>
      <c r="F37" s="63"/>
      <c r="G37" s="63"/>
      <c r="H37" s="63"/>
      <c r="I37" s="6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I36"/>
    <mergeCell ref="A37:I37"/>
    <mergeCell ref="A1:H1"/>
    <mergeCell ref="A3:A4"/>
    <mergeCell ref="B3:B4"/>
    <mergeCell ref="C3:C4"/>
    <mergeCell ref="D3:D4"/>
    <mergeCell ref="H3:H4"/>
    <mergeCell ref="E3:E4"/>
    <mergeCell ref="F3:F4"/>
    <mergeCell ref="G3:G4"/>
    <mergeCell ref="A2:H2"/>
    <mergeCell ref="I3:I4"/>
    <mergeCell ref="B5:I5"/>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A1" sqref="A1:K1"/>
    </sheetView>
  </sheetViews>
  <sheetFormatPr defaultColWidth="9.140625" defaultRowHeight="12.75"/>
  <cols>
    <col min="1" max="12" width="12.7109375" style="0" customWidth="1"/>
  </cols>
  <sheetData>
    <row r="1" spans="1:12" ht="12.75" customHeight="1">
      <c r="A1" s="44" t="s">
        <v>395</v>
      </c>
      <c r="B1" s="44"/>
      <c r="C1" s="44"/>
      <c r="D1" s="44"/>
      <c r="E1" s="44"/>
      <c r="F1" s="44"/>
      <c r="G1" s="44"/>
      <c r="H1" s="44"/>
      <c r="I1" s="44"/>
      <c r="J1" s="44"/>
      <c r="K1" s="45"/>
      <c r="L1" s="66">
        <v>41313</v>
      </c>
    </row>
    <row r="2" spans="1:12" ht="12.75" customHeight="1">
      <c r="A2" s="46" t="s">
        <v>346</v>
      </c>
      <c r="B2" s="46"/>
      <c r="C2" s="46"/>
      <c r="D2" s="46"/>
      <c r="E2" s="46"/>
      <c r="F2" s="46"/>
      <c r="G2" s="46"/>
      <c r="H2" s="46"/>
      <c r="I2" s="46"/>
      <c r="J2" s="46"/>
      <c r="K2" s="47"/>
      <c r="L2" s="1"/>
    </row>
    <row r="3" spans="1:12" ht="12.75" customHeight="1">
      <c r="A3" s="48" t="s">
        <v>53</v>
      </c>
      <c r="B3" s="40" t="s">
        <v>347</v>
      </c>
      <c r="C3" s="40" t="s">
        <v>348</v>
      </c>
      <c r="D3" s="40" t="s">
        <v>349</v>
      </c>
      <c r="E3" s="40" t="s">
        <v>350</v>
      </c>
      <c r="F3" s="40" t="s">
        <v>362</v>
      </c>
      <c r="G3" s="40" t="s">
        <v>351</v>
      </c>
      <c r="H3" s="40" t="s">
        <v>352</v>
      </c>
      <c r="I3" s="40" t="s">
        <v>353</v>
      </c>
      <c r="J3" s="40" t="s">
        <v>354</v>
      </c>
      <c r="K3" s="40" t="s">
        <v>355</v>
      </c>
      <c r="L3" s="42" t="s">
        <v>356</v>
      </c>
    </row>
    <row r="4" spans="1:12" ht="38.25" customHeight="1">
      <c r="A4" s="49"/>
      <c r="B4" s="41"/>
      <c r="C4" s="41"/>
      <c r="D4" s="41"/>
      <c r="E4" s="41"/>
      <c r="F4" s="54"/>
      <c r="G4" s="41"/>
      <c r="H4" s="41"/>
      <c r="I4" s="41"/>
      <c r="J4" s="41"/>
      <c r="K4" s="41"/>
      <c r="L4" s="43"/>
    </row>
    <row r="5" spans="1:12" ht="12.75" customHeight="1">
      <c r="A5" s="1"/>
      <c r="B5" s="36" t="str">
        <f>REPT("-",108)&amp;" Dollars "&amp;REPT("-",108)</f>
        <v>------------------------------------------------------------------------------------------------------------ Dollars ------------------------------------------------------------------------------------------------------------</v>
      </c>
      <c r="C5" s="36"/>
      <c r="D5" s="36"/>
      <c r="E5" s="36"/>
      <c r="F5" s="36"/>
      <c r="G5" s="36"/>
      <c r="H5" s="36"/>
      <c r="I5" s="36"/>
      <c r="J5" s="36"/>
      <c r="K5" s="36"/>
      <c r="L5" s="36"/>
    </row>
    <row r="6" ht="12.75" customHeight="1">
      <c r="A6" s="3" t="s">
        <v>396</v>
      </c>
    </row>
    <row r="7" spans="1:12" ht="12.75" customHeight="1">
      <c r="A7" s="2" t="str">
        <f>"Oct "&amp;RIGHT(A6,4)-1</f>
        <v>Oct 2011</v>
      </c>
      <c r="B7" s="11">
        <v>682736743.563</v>
      </c>
      <c r="C7" s="11" t="s">
        <v>397</v>
      </c>
      <c r="D7" s="11" t="s">
        <v>397</v>
      </c>
      <c r="E7" s="11" t="s">
        <v>397</v>
      </c>
      <c r="F7" s="11" t="s">
        <v>397</v>
      </c>
      <c r="G7" s="11" t="s">
        <v>397</v>
      </c>
      <c r="H7" s="11" t="s">
        <v>397</v>
      </c>
      <c r="I7" s="11" t="s">
        <v>397</v>
      </c>
      <c r="J7" s="11" t="s">
        <v>397</v>
      </c>
      <c r="K7" s="11" t="s">
        <v>397</v>
      </c>
      <c r="L7" s="11">
        <v>682736743.563</v>
      </c>
    </row>
    <row r="8" spans="1:12" ht="12.75" customHeight="1">
      <c r="A8" s="2" t="str">
        <f>"Nov "&amp;RIGHT(A6,4)-1</f>
        <v>Nov 2011</v>
      </c>
      <c r="B8" s="11">
        <v>679821673.107</v>
      </c>
      <c r="C8" s="11" t="s">
        <v>397</v>
      </c>
      <c r="D8" s="11" t="s">
        <v>397</v>
      </c>
      <c r="E8" s="11" t="s">
        <v>397</v>
      </c>
      <c r="F8" s="11" t="s">
        <v>397</v>
      </c>
      <c r="G8" s="11" t="s">
        <v>397</v>
      </c>
      <c r="H8" s="11" t="s">
        <v>397</v>
      </c>
      <c r="I8" s="11" t="s">
        <v>397</v>
      </c>
      <c r="J8" s="11" t="s">
        <v>397</v>
      </c>
      <c r="K8" s="11" t="s">
        <v>397</v>
      </c>
      <c r="L8" s="11">
        <v>679821673.107</v>
      </c>
    </row>
    <row r="9" spans="1:12" ht="12.75" customHeight="1">
      <c r="A9" s="2" t="str">
        <f>"Dec "&amp;RIGHT(A6,4)-1</f>
        <v>Dec 2011</v>
      </c>
      <c r="B9" s="11">
        <v>680893792.5345</v>
      </c>
      <c r="C9" s="11" t="s">
        <v>397</v>
      </c>
      <c r="D9" s="11" t="s">
        <v>397</v>
      </c>
      <c r="E9" s="11" t="s">
        <v>397</v>
      </c>
      <c r="F9" s="11" t="s">
        <v>397</v>
      </c>
      <c r="G9" s="11" t="s">
        <v>397</v>
      </c>
      <c r="H9" s="11" t="s">
        <v>397</v>
      </c>
      <c r="I9" s="11" t="s">
        <v>397</v>
      </c>
      <c r="J9" s="11" t="s">
        <v>397</v>
      </c>
      <c r="K9" s="11" t="s">
        <v>397</v>
      </c>
      <c r="L9" s="11">
        <v>680893792.5345</v>
      </c>
    </row>
    <row r="10" spans="1:12" ht="12.75" customHeight="1">
      <c r="A10" s="2" t="str">
        <f>"Jan "&amp;RIGHT(A6,4)</f>
        <v>Jan 2012</v>
      </c>
      <c r="B10" s="11">
        <v>673593344.7525</v>
      </c>
      <c r="C10" s="11" t="s">
        <v>397</v>
      </c>
      <c r="D10" s="11" t="s">
        <v>397</v>
      </c>
      <c r="E10" s="11" t="s">
        <v>397</v>
      </c>
      <c r="F10" s="11" t="s">
        <v>397</v>
      </c>
      <c r="G10" s="11" t="s">
        <v>397</v>
      </c>
      <c r="H10" s="11" t="s">
        <v>397</v>
      </c>
      <c r="I10" s="11" t="s">
        <v>397</v>
      </c>
      <c r="J10" s="11" t="s">
        <v>397</v>
      </c>
      <c r="K10" s="11" t="s">
        <v>397</v>
      </c>
      <c r="L10" s="11">
        <v>673593344.7525</v>
      </c>
    </row>
    <row r="11" spans="1:12" ht="12.75" customHeight="1">
      <c r="A11" s="2" t="str">
        <f>"Feb "&amp;RIGHT(A6,4)</f>
        <v>Feb 2012</v>
      </c>
      <c r="B11" s="11">
        <v>674566838.187</v>
      </c>
      <c r="C11" s="11" t="s">
        <v>397</v>
      </c>
      <c r="D11" s="11" t="s">
        <v>397</v>
      </c>
      <c r="E11" s="11" t="s">
        <v>397</v>
      </c>
      <c r="F11" s="11" t="s">
        <v>397</v>
      </c>
      <c r="G11" s="11" t="s">
        <v>397</v>
      </c>
      <c r="H11" s="11" t="s">
        <v>397</v>
      </c>
      <c r="I11" s="11" t="s">
        <v>397</v>
      </c>
      <c r="J11" s="11" t="s">
        <v>397</v>
      </c>
      <c r="K11" s="11" t="s">
        <v>397</v>
      </c>
      <c r="L11" s="11">
        <v>674566838.187</v>
      </c>
    </row>
    <row r="12" spans="1:12" ht="12.75" customHeight="1">
      <c r="A12" s="2" t="str">
        <f>"Mar "&amp;RIGHT(A6,4)</f>
        <v>Mar 2012</v>
      </c>
      <c r="B12" s="11">
        <v>676832971.128</v>
      </c>
      <c r="C12" s="11" t="s">
        <v>397</v>
      </c>
      <c r="D12" s="11" t="s">
        <v>397</v>
      </c>
      <c r="E12" s="11" t="s">
        <v>397</v>
      </c>
      <c r="F12" s="11" t="s">
        <v>397</v>
      </c>
      <c r="G12" s="11" t="s">
        <v>397</v>
      </c>
      <c r="H12" s="11" t="s">
        <v>397</v>
      </c>
      <c r="I12" s="11" t="s">
        <v>397</v>
      </c>
      <c r="J12" s="11" t="s">
        <v>397</v>
      </c>
      <c r="K12" s="11" t="s">
        <v>397</v>
      </c>
      <c r="L12" s="11">
        <v>676832971.128</v>
      </c>
    </row>
    <row r="13" spans="1:12" ht="12.75" customHeight="1">
      <c r="A13" s="2" t="str">
        <f>"Apr "&amp;RIGHT(A6,4)</f>
        <v>Apr 2012</v>
      </c>
      <c r="B13" s="11">
        <v>670844936.5815</v>
      </c>
      <c r="C13" s="11" t="s">
        <v>397</v>
      </c>
      <c r="D13" s="11" t="s">
        <v>397</v>
      </c>
      <c r="E13" s="11" t="s">
        <v>397</v>
      </c>
      <c r="F13" s="11" t="s">
        <v>397</v>
      </c>
      <c r="G13" s="11" t="s">
        <v>397</v>
      </c>
      <c r="H13" s="11" t="s">
        <v>397</v>
      </c>
      <c r="I13" s="11" t="s">
        <v>397</v>
      </c>
      <c r="J13" s="11" t="s">
        <v>397</v>
      </c>
      <c r="K13" s="11" t="s">
        <v>397</v>
      </c>
      <c r="L13" s="11">
        <v>670844936.5815</v>
      </c>
    </row>
    <row r="14" spans="1:12" ht="12.75" customHeight="1">
      <c r="A14" s="2" t="str">
        <f>"May "&amp;RIGHT(A6,4)</f>
        <v>May 2012</v>
      </c>
      <c r="B14" s="11">
        <v>676800234.57</v>
      </c>
      <c r="C14" s="11" t="s">
        <v>397</v>
      </c>
      <c r="D14" s="11" t="s">
        <v>397</v>
      </c>
      <c r="E14" s="11" t="s">
        <v>397</v>
      </c>
      <c r="F14" s="11" t="s">
        <v>397</v>
      </c>
      <c r="G14" s="11" t="s">
        <v>397</v>
      </c>
      <c r="H14" s="11" t="s">
        <v>397</v>
      </c>
      <c r="I14" s="11" t="s">
        <v>397</v>
      </c>
      <c r="J14" s="11" t="s">
        <v>397</v>
      </c>
      <c r="K14" s="11" t="s">
        <v>397</v>
      </c>
      <c r="L14" s="11">
        <v>676800234.57</v>
      </c>
    </row>
    <row r="15" spans="1:12" ht="12.75" customHeight="1">
      <c r="A15" s="2" t="str">
        <f>"Jun "&amp;RIGHT(A6,4)</f>
        <v>Jun 2012</v>
      </c>
      <c r="B15" s="11">
        <v>679358532.126</v>
      </c>
      <c r="C15" s="11" t="s">
        <v>397</v>
      </c>
      <c r="D15" s="11" t="s">
        <v>397</v>
      </c>
      <c r="E15" s="11" t="s">
        <v>397</v>
      </c>
      <c r="F15" s="11" t="s">
        <v>397</v>
      </c>
      <c r="G15" s="11" t="s">
        <v>397</v>
      </c>
      <c r="H15" s="11" t="s">
        <v>397</v>
      </c>
      <c r="I15" s="11" t="s">
        <v>397</v>
      </c>
      <c r="J15" s="11" t="s">
        <v>397</v>
      </c>
      <c r="K15" s="11" t="s">
        <v>397</v>
      </c>
      <c r="L15" s="11">
        <v>679358532.126</v>
      </c>
    </row>
    <row r="16" spans="1:12" ht="12.75" customHeight="1">
      <c r="A16" s="2" t="str">
        <f>"Jul "&amp;RIGHT(A6,4)</f>
        <v>Jul 2012</v>
      </c>
      <c r="B16" s="11">
        <v>685940071.455</v>
      </c>
      <c r="C16" s="11" t="s">
        <v>397</v>
      </c>
      <c r="D16" s="11" t="s">
        <v>397</v>
      </c>
      <c r="E16" s="11" t="s">
        <v>397</v>
      </c>
      <c r="F16" s="11" t="s">
        <v>397</v>
      </c>
      <c r="G16" s="11" t="s">
        <v>397</v>
      </c>
      <c r="H16" s="11" t="s">
        <v>397</v>
      </c>
      <c r="I16" s="11" t="s">
        <v>397</v>
      </c>
      <c r="J16" s="11" t="s">
        <v>397</v>
      </c>
      <c r="K16" s="11" t="s">
        <v>397</v>
      </c>
      <c r="L16" s="11">
        <v>685940071.455</v>
      </c>
    </row>
    <row r="17" spans="1:12" ht="12.75" customHeight="1">
      <c r="A17" s="2" t="str">
        <f>"Aug "&amp;RIGHT(A6,4)</f>
        <v>Aug 2012</v>
      </c>
      <c r="B17" s="11">
        <v>688018753.098</v>
      </c>
      <c r="C17" s="11" t="s">
        <v>397</v>
      </c>
      <c r="D17" s="11" t="s">
        <v>397</v>
      </c>
      <c r="E17" s="11" t="s">
        <v>397</v>
      </c>
      <c r="F17" s="11" t="s">
        <v>397</v>
      </c>
      <c r="G17" s="11" t="s">
        <v>397</v>
      </c>
      <c r="H17" s="11" t="s">
        <v>397</v>
      </c>
      <c r="I17" s="11" t="s">
        <v>397</v>
      </c>
      <c r="J17" s="11" t="s">
        <v>397</v>
      </c>
      <c r="K17" s="11" t="s">
        <v>397</v>
      </c>
      <c r="L17" s="11">
        <v>688018753.098</v>
      </c>
    </row>
    <row r="18" spans="1:12" ht="12.75" customHeight="1">
      <c r="A18" s="2" t="str">
        <f>"Sep "&amp;RIGHT(A6,4)</f>
        <v>Sep 2012</v>
      </c>
      <c r="B18" s="11">
        <v>701463511.8555</v>
      </c>
      <c r="C18" s="11" t="s">
        <v>397</v>
      </c>
      <c r="D18" s="11" t="s">
        <v>397</v>
      </c>
      <c r="E18" s="11" t="s">
        <v>397</v>
      </c>
      <c r="F18" s="11" t="s">
        <v>397</v>
      </c>
      <c r="G18" s="11" t="s">
        <v>397</v>
      </c>
      <c r="H18" s="11" t="s">
        <v>397</v>
      </c>
      <c r="I18" s="11" t="s">
        <v>397</v>
      </c>
      <c r="J18" s="11" t="s">
        <v>397</v>
      </c>
      <c r="K18" s="11" t="s">
        <v>397</v>
      </c>
      <c r="L18" s="11">
        <v>701463511.8555</v>
      </c>
    </row>
    <row r="19" spans="1:12" ht="12.75" customHeight="1">
      <c r="A19" s="12" t="s">
        <v>58</v>
      </c>
      <c r="B19" s="27">
        <v>8170871402.958</v>
      </c>
      <c r="C19" s="27" t="s">
        <v>397</v>
      </c>
      <c r="D19" s="27" t="s">
        <v>397</v>
      </c>
      <c r="E19" s="27" t="s">
        <v>397</v>
      </c>
      <c r="F19" s="27" t="s">
        <v>397</v>
      </c>
      <c r="G19" s="27" t="s">
        <v>397</v>
      </c>
      <c r="H19" s="27" t="s">
        <v>397</v>
      </c>
      <c r="I19" s="27" t="s">
        <v>397</v>
      </c>
      <c r="J19" s="27" t="s">
        <v>397</v>
      </c>
      <c r="K19" s="27" t="s">
        <v>397</v>
      </c>
      <c r="L19" s="27">
        <v>8170871402.958</v>
      </c>
    </row>
    <row r="20" spans="1:12" ht="12.75" customHeight="1">
      <c r="A20" s="14" t="s">
        <v>398</v>
      </c>
      <c r="B20" s="21">
        <v>1362558416.67</v>
      </c>
      <c r="C20" s="21" t="s">
        <v>397</v>
      </c>
      <c r="D20" s="21" t="s">
        <v>397</v>
      </c>
      <c r="E20" s="21" t="s">
        <v>397</v>
      </c>
      <c r="F20" s="21" t="s">
        <v>397</v>
      </c>
      <c r="G20" s="21" t="s">
        <v>397</v>
      </c>
      <c r="H20" s="21" t="s">
        <v>397</v>
      </c>
      <c r="I20" s="21" t="s">
        <v>397</v>
      </c>
      <c r="J20" s="21" t="s">
        <v>397</v>
      </c>
      <c r="K20" s="21" t="s">
        <v>397</v>
      </c>
      <c r="L20" s="21">
        <v>1362558416.67</v>
      </c>
    </row>
    <row r="21" ht="12.75" customHeight="1">
      <c r="A21" s="3" t="str">
        <f>"FY "&amp;RIGHT(A6,4)+1</f>
        <v>FY 2013</v>
      </c>
    </row>
    <row r="22" spans="1:12" ht="12.75" customHeight="1">
      <c r="A22" s="2" t="str">
        <f>"Oct "&amp;RIGHT(A6,4)</f>
        <v>Oct 2012</v>
      </c>
      <c r="B22" s="11">
        <v>494090979.2827</v>
      </c>
      <c r="C22" s="11" t="s">
        <v>397</v>
      </c>
      <c r="D22" s="11" t="s">
        <v>397</v>
      </c>
      <c r="E22" s="11" t="s">
        <v>397</v>
      </c>
      <c r="F22" s="11" t="s">
        <v>397</v>
      </c>
      <c r="G22" s="11" t="s">
        <v>397</v>
      </c>
      <c r="H22" s="11" t="s">
        <v>397</v>
      </c>
      <c r="I22" s="11" t="s">
        <v>397</v>
      </c>
      <c r="J22" s="11" t="s">
        <v>397</v>
      </c>
      <c r="K22" s="11" t="s">
        <v>397</v>
      </c>
      <c r="L22" s="11">
        <v>494090979.2827</v>
      </c>
    </row>
    <row r="23" spans="1:12" ht="12.75" customHeight="1">
      <c r="A23" s="2" t="str">
        <f>"Nov "&amp;RIGHT(A6,4)</f>
        <v>Nov 2012</v>
      </c>
      <c r="B23" s="11">
        <v>504235171.1116</v>
      </c>
      <c r="C23" s="11" t="s">
        <v>397</v>
      </c>
      <c r="D23" s="11" t="s">
        <v>397</v>
      </c>
      <c r="E23" s="11" t="s">
        <v>397</v>
      </c>
      <c r="F23" s="11" t="s">
        <v>397</v>
      </c>
      <c r="G23" s="11" t="s">
        <v>397</v>
      </c>
      <c r="H23" s="11" t="s">
        <v>397</v>
      </c>
      <c r="I23" s="11" t="s">
        <v>397</v>
      </c>
      <c r="J23" s="11" t="s">
        <v>397</v>
      </c>
      <c r="K23" s="11" t="s">
        <v>397</v>
      </c>
      <c r="L23" s="11">
        <v>504235171.1116</v>
      </c>
    </row>
    <row r="24" spans="1:12" ht="12.75"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c r="L24" s="11" t="s">
        <v>397</v>
      </c>
    </row>
    <row r="25" spans="1:12" ht="12.75"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c r="L25" s="11" t="s">
        <v>397</v>
      </c>
    </row>
    <row r="26" spans="1:12" ht="12.75"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c r="L26" s="11" t="s">
        <v>397</v>
      </c>
    </row>
    <row r="27" spans="1:12" ht="12.75"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c r="L27" s="11" t="s">
        <v>397</v>
      </c>
    </row>
    <row r="28" spans="1:12" ht="12.75"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c r="L28" s="11" t="s">
        <v>397</v>
      </c>
    </row>
    <row r="29" spans="1:12" ht="12.75"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c r="L29" s="11" t="s">
        <v>397</v>
      </c>
    </row>
    <row r="30" spans="1:12" ht="12.75"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c r="L30" s="11" t="s">
        <v>397</v>
      </c>
    </row>
    <row r="31" spans="1:12" ht="12.75"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c r="L31" s="11" t="s">
        <v>397</v>
      </c>
    </row>
    <row r="32" spans="1:12" ht="12.75"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c r="L32" s="11" t="s">
        <v>397</v>
      </c>
    </row>
    <row r="33" spans="1:12" ht="12.75"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c r="L33" s="11" t="s">
        <v>397</v>
      </c>
    </row>
    <row r="34" spans="1:12" ht="12.75" customHeight="1">
      <c r="A34" s="12" t="s">
        <v>58</v>
      </c>
      <c r="B34" s="27">
        <v>998326150.3943</v>
      </c>
      <c r="C34" s="27" t="s">
        <v>397</v>
      </c>
      <c r="D34" s="27" t="s">
        <v>397</v>
      </c>
      <c r="E34" s="27" t="s">
        <v>397</v>
      </c>
      <c r="F34" s="27" t="s">
        <v>397</v>
      </c>
      <c r="G34" s="27" t="s">
        <v>397</v>
      </c>
      <c r="H34" s="27" t="s">
        <v>397</v>
      </c>
      <c r="I34" s="27" t="s">
        <v>397</v>
      </c>
      <c r="J34" s="27" t="s">
        <v>397</v>
      </c>
      <c r="K34" s="27" t="s">
        <v>397</v>
      </c>
      <c r="L34" s="27">
        <v>998326150.3943</v>
      </c>
    </row>
    <row r="35" spans="1:12" ht="12.75" customHeight="1">
      <c r="A35" s="14" t="str">
        <f>"Total "&amp;MID(A20,7,LEN(A20)-13)&amp;" Months"</f>
        <v>Total 2 Months</v>
      </c>
      <c r="B35" s="21">
        <v>998326150.3943</v>
      </c>
      <c r="C35" s="21" t="s">
        <v>397</v>
      </c>
      <c r="D35" s="21" t="s">
        <v>397</v>
      </c>
      <c r="E35" s="21" t="s">
        <v>397</v>
      </c>
      <c r="F35" s="21" t="s">
        <v>397</v>
      </c>
      <c r="G35" s="21" t="s">
        <v>397</v>
      </c>
      <c r="H35" s="21" t="s">
        <v>397</v>
      </c>
      <c r="I35" s="21" t="s">
        <v>397</v>
      </c>
      <c r="J35" s="21" t="s">
        <v>397</v>
      </c>
      <c r="K35" s="21" t="s">
        <v>397</v>
      </c>
      <c r="L35" s="21">
        <v>998326150.3943</v>
      </c>
    </row>
    <row r="37" spans="1:12" ht="102.75" customHeight="1">
      <c r="A37" s="64" t="s">
        <v>382</v>
      </c>
      <c r="B37" s="65"/>
      <c r="C37" s="65"/>
      <c r="D37" s="65"/>
      <c r="E37" s="65"/>
      <c r="F37" s="65"/>
      <c r="G37" s="65"/>
      <c r="H37" s="65"/>
      <c r="I37" s="65"/>
      <c r="J37" s="65"/>
      <c r="K37" s="65"/>
      <c r="L37" s="65"/>
    </row>
    <row r="100" ht="12.75" customHeight="1"/>
    <row r="101" ht="12.75" customHeight="1">
      <c r="E101" s="28"/>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rintOptions/>
  <pageMargins left="0.75" right="0.75" top="1" bottom="1" header="0.5" footer="0.5"/>
  <pageSetup horizontalDpi="600" verticalDpi="600" orientation="landscape" scale="81"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F24" sqref="F24"/>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44" t="s">
        <v>395</v>
      </c>
      <c r="B1" s="44"/>
      <c r="C1" s="44"/>
      <c r="D1" s="44"/>
      <c r="E1" s="44"/>
      <c r="F1" s="44"/>
      <c r="G1" s="66">
        <v>41313</v>
      </c>
    </row>
    <row r="2" spans="1:7" ht="12" customHeight="1">
      <c r="A2" s="46" t="s">
        <v>65</v>
      </c>
      <c r="B2" s="46"/>
      <c r="C2" s="46"/>
      <c r="D2" s="46"/>
      <c r="E2" s="46"/>
      <c r="F2" s="46"/>
      <c r="G2" s="1"/>
    </row>
    <row r="3" spans="1:7" ht="24" customHeight="1">
      <c r="A3" s="48" t="s">
        <v>66</v>
      </c>
      <c r="B3" s="42" t="s">
        <v>67</v>
      </c>
      <c r="C3" s="48"/>
      <c r="D3" s="40" t="s">
        <v>208</v>
      </c>
      <c r="E3" s="40" t="s">
        <v>68</v>
      </c>
      <c r="F3" s="40" t="s">
        <v>209</v>
      </c>
      <c r="G3" s="42" t="s">
        <v>69</v>
      </c>
    </row>
    <row r="4" spans="1:7" ht="12.75" customHeight="1">
      <c r="A4" s="49"/>
      <c r="B4" s="43"/>
      <c r="C4" s="49"/>
      <c r="D4" s="41"/>
      <c r="E4" s="41"/>
      <c r="F4" s="41"/>
      <c r="G4" s="43"/>
    </row>
    <row r="5" spans="1:7" ht="12" customHeight="1">
      <c r="A5" s="1"/>
      <c r="B5" s="1"/>
      <c r="C5" s="1"/>
      <c r="D5" s="36" t="str">
        <f>REPT("-",29)&amp;" Number "&amp;REPT("-",29)</f>
        <v>----------------------------- Number -----------------------------</v>
      </c>
      <c r="E5" s="36"/>
      <c r="F5" s="36"/>
      <c r="G5" s="1" t="str">
        <f>REPT("-",6)&amp;" Percent "&amp;REPT("-",5)</f>
        <v>------ Percent -----</v>
      </c>
    </row>
    <row r="6" ht="12" customHeight="1">
      <c r="A6" s="3" t="s">
        <v>396</v>
      </c>
    </row>
    <row r="7" spans="1:7" ht="12" customHeight="1">
      <c r="A7" s="2"/>
      <c r="B7" s="3" t="s">
        <v>70</v>
      </c>
      <c r="C7" s="3" t="s">
        <v>71</v>
      </c>
      <c r="D7" s="11">
        <v>100286</v>
      </c>
      <c r="E7" s="11">
        <v>50915866</v>
      </c>
      <c r="F7" s="11">
        <v>31628233.3692</v>
      </c>
      <c r="G7" s="19">
        <f aca="true" t="shared" si="0" ref="G7:G16">IF(AND(ISNUMBER(E7),ISNUMBER(F7)),IF(E7=0,"--",IF(F7=0,"--",F7/E7)),"--")</f>
        <v>0.6211862009614056</v>
      </c>
    </row>
    <row r="8" spans="1:7" ht="12" customHeight="1">
      <c r="A8" s="1"/>
      <c r="B8" s="1"/>
      <c r="C8" s="3" t="s">
        <v>72</v>
      </c>
      <c r="D8" s="11">
        <v>95397</v>
      </c>
      <c r="E8" s="11">
        <v>50651259</v>
      </c>
      <c r="F8" s="11" t="s">
        <v>397</v>
      </c>
      <c r="G8" s="19" t="str">
        <f t="shared" si="0"/>
        <v>--</v>
      </c>
    </row>
    <row r="9" spans="1:7" ht="12" customHeight="1">
      <c r="A9" s="1"/>
      <c r="B9" s="1"/>
      <c r="C9" s="3" t="s">
        <v>73</v>
      </c>
      <c r="D9" s="11">
        <v>4889</v>
      </c>
      <c r="E9" s="11">
        <v>264607</v>
      </c>
      <c r="F9" s="11" t="s">
        <v>397</v>
      </c>
      <c r="G9" s="19" t="str">
        <f t="shared" si="0"/>
        <v>--</v>
      </c>
    </row>
    <row r="10" spans="1:7" ht="12" customHeight="1">
      <c r="A10" s="1"/>
      <c r="B10" s="3" t="s">
        <v>74</v>
      </c>
      <c r="C10" s="3" t="s">
        <v>71</v>
      </c>
      <c r="D10" s="11">
        <v>91021</v>
      </c>
      <c r="E10" s="11">
        <v>46648982</v>
      </c>
      <c r="F10" s="11">
        <v>12855521.8748</v>
      </c>
      <c r="G10" s="19">
        <f t="shared" si="0"/>
        <v>0.27557990171789815</v>
      </c>
    </row>
    <row r="11" spans="1:7" ht="12" customHeight="1">
      <c r="A11" s="1"/>
      <c r="B11" s="1"/>
      <c r="C11" s="3" t="s">
        <v>72</v>
      </c>
      <c r="D11" s="11">
        <v>86202</v>
      </c>
      <c r="E11" s="11">
        <v>46384786</v>
      </c>
      <c r="F11" s="11" t="s">
        <v>397</v>
      </c>
      <c r="G11" s="19" t="str">
        <f t="shared" si="0"/>
        <v>--</v>
      </c>
    </row>
    <row r="12" spans="1:7" ht="12" customHeight="1">
      <c r="A12" s="1"/>
      <c r="B12" s="1"/>
      <c r="C12" s="3" t="s">
        <v>73</v>
      </c>
      <c r="D12" s="11">
        <v>4819</v>
      </c>
      <c r="E12" s="11">
        <v>264196</v>
      </c>
      <c r="F12" s="11" t="s">
        <v>397</v>
      </c>
      <c r="G12" s="19" t="str">
        <f t="shared" si="0"/>
        <v>--</v>
      </c>
    </row>
    <row r="13" spans="1:7" ht="12" customHeight="1">
      <c r="A13" s="1"/>
      <c r="B13" s="3" t="s">
        <v>21</v>
      </c>
      <c r="C13" s="3" t="s">
        <v>21</v>
      </c>
      <c r="D13" s="11">
        <v>0</v>
      </c>
      <c r="E13" s="11">
        <v>0</v>
      </c>
      <c r="F13" s="11">
        <v>0</v>
      </c>
      <c r="G13" s="19" t="str">
        <f t="shared" si="0"/>
        <v>--</v>
      </c>
    </row>
    <row r="14" spans="1:7" ht="12" customHeight="1">
      <c r="A14" s="1"/>
      <c r="B14" s="3" t="s">
        <v>75</v>
      </c>
      <c r="C14" s="3" t="s">
        <v>76</v>
      </c>
      <c r="D14" s="11">
        <v>3660</v>
      </c>
      <c r="E14" s="11" t="s">
        <v>397</v>
      </c>
      <c r="F14" s="11" t="s">
        <v>397</v>
      </c>
      <c r="G14" s="19" t="str">
        <f t="shared" si="0"/>
        <v>--</v>
      </c>
    </row>
    <row r="15" spans="1:7" ht="12" customHeight="1">
      <c r="A15" s="1"/>
      <c r="B15" s="1"/>
      <c r="C15" s="3" t="s">
        <v>77</v>
      </c>
      <c r="D15" s="11">
        <v>483</v>
      </c>
      <c r="E15" s="11" t="s">
        <v>397</v>
      </c>
      <c r="F15" s="11" t="s">
        <v>397</v>
      </c>
      <c r="G15" s="19" t="str">
        <f t="shared" si="0"/>
        <v>--</v>
      </c>
    </row>
    <row r="16" spans="1:7" ht="12" customHeight="1">
      <c r="A16" s="20"/>
      <c r="B16" s="20"/>
      <c r="C16" s="20" t="s">
        <v>78</v>
      </c>
      <c r="D16" s="21">
        <v>571</v>
      </c>
      <c r="E16" s="21" t="s">
        <v>397</v>
      </c>
      <c r="F16" s="21" t="s">
        <v>397</v>
      </c>
      <c r="G16" s="24" t="str">
        <f t="shared" si="0"/>
        <v>--</v>
      </c>
    </row>
    <row r="17" spans="1:7" ht="12" customHeight="1">
      <c r="A17" s="3" t="str">
        <f>"FY "&amp;RIGHT(A6,4)+1</f>
        <v>FY 2013</v>
      </c>
      <c r="G17" s="19"/>
    </row>
    <row r="18" spans="1:7" ht="12" customHeight="1">
      <c r="A18" s="2"/>
      <c r="B18" s="3" t="s">
        <v>70</v>
      </c>
      <c r="C18" s="3" t="s">
        <v>71</v>
      </c>
      <c r="D18" s="11" t="s">
        <v>397</v>
      </c>
      <c r="E18" s="11" t="s">
        <v>397</v>
      </c>
      <c r="F18" s="11" t="s">
        <v>397</v>
      </c>
      <c r="G18" s="19" t="str">
        <f aca="true" t="shared" si="1" ref="G18:G27">IF(AND(ISNUMBER(E18),ISNUMBER(F18)),IF(E18=0,"--",IF(F18=0,"--",F18/E18)),"--")</f>
        <v>--</v>
      </c>
    </row>
    <row r="19" spans="1:7" ht="12" customHeight="1">
      <c r="A19" s="1"/>
      <c r="B19" s="1"/>
      <c r="C19" s="3" t="s">
        <v>72</v>
      </c>
      <c r="D19" s="11" t="s">
        <v>397</v>
      </c>
      <c r="E19" s="11" t="s">
        <v>397</v>
      </c>
      <c r="F19" s="11" t="s">
        <v>397</v>
      </c>
      <c r="G19" s="19" t="str">
        <f t="shared" si="1"/>
        <v>--</v>
      </c>
    </row>
    <row r="20" spans="1:7" ht="12" customHeight="1">
      <c r="A20" s="1"/>
      <c r="B20" s="1"/>
      <c r="C20" s="3" t="s">
        <v>73</v>
      </c>
      <c r="D20" s="11" t="s">
        <v>397</v>
      </c>
      <c r="E20" s="11" t="s">
        <v>397</v>
      </c>
      <c r="F20" s="11" t="s">
        <v>397</v>
      </c>
      <c r="G20" s="19" t="str">
        <f t="shared" si="1"/>
        <v>--</v>
      </c>
    </row>
    <row r="21" spans="1:7" ht="12" customHeight="1">
      <c r="A21" s="1"/>
      <c r="B21" s="3" t="s">
        <v>74</v>
      </c>
      <c r="C21" s="3" t="s">
        <v>71</v>
      </c>
      <c r="D21" s="11" t="s">
        <v>397</v>
      </c>
      <c r="E21" s="11" t="s">
        <v>397</v>
      </c>
      <c r="F21" s="11" t="s">
        <v>397</v>
      </c>
      <c r="G21" s="19" t="str">
        <f t="shared" si="1"/>
        <v>--</v>
      </c>
    </row>
    <row r="22" spans="1:7" ht="12" customHeight="1">
      <c r="A22" s="1"/>
      <c r="B22" s="1"/>
      <c r="C22" s="3" t="s">
        <v>72</v>
      </c>
      <c r="D22" s="11" t="s">
        <v>397</v>
      </c>
      <c r="E22" s="11" t="s">
        <v>397</v>
      </c>
      <c r="F22" s="11" t="s">
        <v>397</v>
      </c>
      <c r="G22" s="19" t="str">
        <f t="shared" si="1"/>
        <v>--</v>
      </c>
    </row>
    <row r="23" spans="1:7" ht="12" customHeight="1">
      <c r="A23" s="1"/>
      <c r="B23" s="1"/>
      <c r="C23" s="3" t="s">
        <v>73</v>
      </c>
      <c r="D23" s="11" t="s">
        <v>397</v>
      </c>
      <c r="E23" s="11" t="s">
        <v>397</v>
      </c>
      <c r="F23" s="11" t="s">
        <v>397</v>
      </c>
      <c r="G23" s="19" t="str">
        <f t="shared" si="1"/>
        <v>--</v>
      </c>
    </row>
    <row r="24" spans="1:7" ht="12" customHeight="1">
      <c r="A24" s="1"/>
      <c r="B24" s="3" t="s">
        <v>21</v>
      </c>
      <c r="C24" s="3" t="s">
        <v>21</v>
      </c>
      <c r="D24" s="11" t="s">
        <v>397</v>
      </c>
      <c r="E24" s="11" t="s">
        <v>397</v>
      </c>
      <c r="F24" s="11" t="s">
        <v>397</v>
      </c>
      <c r="G24" s="19" t="str">
        <f t="shared" si="1"/>
        <v>--</v>
      </c>
    </row>
    <row r="25" spans="1:7" ht="12" customHeight="1">
      <c r="A25" s="1"/>
      <c r="B25" s="3" t="s">
        <v>75</v>
      </c>
      <c r="C25" s="3" t="s">
        <v>76</v>
      </c>
      <c r="D25" s="11" t="s">
        <v>397</v>
      </c>
      <c r="E25" s="11" t="s">
        <v>397</v>
      </c>
      <c r="F25" s="11" t="s">
        <v>397</v>
      </c>
      <c r="G25" s="19" t="str">
        <f t="shared" si="1"/>
        <v>--</v>
      </c>
    </row>
    <row r="26" spans="1:7" ht="12" customHeight="1">
      <c r="A26" s="1"/>
      <c r="B26" s="1"/>
      <c r="C26" s="3" t="s">
        <v>77</v>
      </c>
      <c r="D26" s="11" t="s">
        <v>397</v>
      </c>
      <c r="E26" s="11" t="s">
        <v>397</v>
      </c>
      <c r="F26" s="11" t="s">
        <v>397</v>
      </c>
      <c r="G26" s="19" t="str">
        <f t="shared" si="1"/>
        <v>--</v>
      </c>
    </row>
    <row r="27" spans="1:7" ht="12" customHeight="1">
      <c r="A27" s="20"/>
      <c r="B27" s="20"/>
      <c r="C27" s="20" t="s">
        <v>78</v>
      </c>
      <c r="D27" s="21" t="s">
        <v>397</v>
      </c>
      <c r="E27" s="21" t="s">
        <v>397</v>
      </c>
      <c r="F27" s="21" t="s">
        <v>397</v>
      </c>
      <c r="G27" s="19" t="str">
        <f t="shared" si="1"/>
        <v>--</v>
      </c>
    </row>
    <row r="28" spans="1:7" ht="12" customHeight="1">
      <c r="A28" s="36"/>
      <c r="B28" s="36"/>
      <c r="C28" s="36"/>
      <c r="D28" s="36"/>
      <c r="E28" s="36"/>
      <c r="F28" s="36"/>
      <c r="G28" s="36"/>
    </row>
    <row r="29" spans="1:7" ht="69.75" customHeight="1">
      <c r="A29" s="55" t="s">
        <v>79</v>
      </c>
      <c r="B29" s="55"/>
      <c r="C29" s="55"/>
      <c r="D29" s="55"/>
      <c r="E29" s="55"/>
      <c r="F29" s="55"/>
      <c r="G29"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E3:E4"/>
    <mergeCell ref="F3:F4"/>
    <mergeCell ref="G3:G4"/>
    <mergeCell ref="D5:F5"/>
    <mergeCell ref="A28:G28"/>
    <mergeCell ref="A29:G29"/>
    <mergeCell ref="A1:F1"/>
    <mergeCell ref="A2:F2"/>
    <mergeCell ref="A3:A4"/>
    <mergeCell ref="B3:C4"/>
    <mergeCell ref="D3:D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80</v>
      </c>
      <c r="B2" s="46"/>
      <c r="C2" s="46"/>
      <c r="D2" s="46"/>
      <c r="E2" s="46"/>
      <c r="F2" s="46"/>
      <c r="G2" s="46"/>
      <c r="H2" s="46"/>
      <c r="I2" s="1"/>
    </row>
    <row r="3" spans="1:9" ht="24" customHeight="1">
      <c r="A3" s="48" t="s">
        <v>53</v>
      </c>
      <c r="B3" s="50" t="s">
        <v>210</v>
      </c>
      <c r="C3" s="56"/>
      <c r="D3" s="56"/>
      <c r="E3" s="51"/>
      <c r="F3" s="50" t="s">
        <v>81</v>
      </c>
      <c r="G3" s="56"/>
      <c r="H3" s="56"/>
      <c r="I3" s="56"/>
    </row>
    <row r="4" spans="1:9" ht="24" customHeight="1">
      <c r="A4" s="49"/>
      <c r="B4" s="10" t="s">
        <v>82</v>
      </c>
      <c r="C4" s="10" t="s">
        <v>83</v>
      </c>
      <c r="D4" s="10" t="s">
        <v>84</v>
      </c>
      <c r="E4" s="10" t="s">
        <v>58</v>
      </c>
      <c r="F4" s="10" t="s">
        <v>82</v>
      </c>
      <c r="G4" s="10" t="s">
        <v>83</v>
      </c>
      <c r="H4" s="10" t="s">
        <v>84</v>
      </c>
      <c r="I4" s="9" t="s">
        <v>58</v>
      </c>
    </row>
    <row r="5" spans="1:9" ht="12" customHeight="1">
      <c r="A5" s="1"/>
      <c r="B5" s="36" t="str">
        <f>REPT("-",90)&amp;" Number "&amp;REPT("-",90)</f>
        <v>------------------------------------------------------------------------------------------ Number ------------------------------------------------------------------------------------------</v>
      </c>
      <c r="C5" s="36"/>
      <c r="D5" s="36"/>
      <c r="E5" s="36"/>
      <c r="F5" s="36"/>
      <c r="G5" s="36"/>
      <c r="H5" s="36"/>
      <c r="I5" s="36"/>
    </row>
    <row r="6" ht="12" customHeight="1">
      <c r="A6" s="3" t="s">
        <v>396</v>
      </c>
    </row>
    <row r="7" spans="1:9" ht="12" customHeight="1">
      <c r="A7" s="2" t="str">
        <f>"Oct "&amp;RIGHT(A6,4)-1</f>
        <v>Oct 2011</v>
      </c>
      <c r="B7" s="11">
        <v>18766058.6504</v>
      </c>
      <c r="C7" s="11">
        <v>2805998.0313</v>
      </c>
      <c r="D7" s="11">
        <v>10658900.1683</v>
      </c>
      <c r="E7" s="11">
        <v>32230956.85</v>
      </c>
      <c r="F7" s="11">
        <v>340794118</v>
      </c>
      <c r="G7" s="11">
        <v>50957297</v>
      </c>
      <c r="H7" s="11">
        <v>193567043</v>
      </c>
      <c r="I7" s="11">
        <v>585318458</v>
      </c>
    </row>
    <row r="8" spans="1:9" ht="12" customHeight="1">
      <c r="A8" s="2" t="str">
        <f>"Nov "&amp;RIGHT(A6,4)-1</f>
        <v>Nov 2011</v>
      </c>
      <c r="B8" s="11">
        <v>18877661.1369</v>
      </c>
      <c r="C8" s="11">
        <v>2842354.7352</v>
      </c>
      <c r="D8" s="11">
        <v>10625829.867</v>
      </c>
      <c r="E8" s="11">
        <v>32345845.7391</v>
      </c>
      <c r="F8" s="11">
        <v>312849914</v>
      </c>
      <c r="G8" s="11">
        <v>47104905</v>
      </c>
      <c r="H8" s="11">
        <v>176096495</v>
      </c>
      <c r="I8" s="11">
        <v>536051314</v>
      </c>
    </row>
    <row r="9" spans="1:9" ht="12" customHeight="1">
      <c r="A9" s="2" t="str">
        <f>"Dec "&amp;RIGHT(A6,4)-1</f>
        <v>Dec 2011</v>
      </c>
      <c r="B9" s="11">
        <v>18345836.4626</v>
      </c>
      <c r="C9" s="11">
        <v>2764992.747</v>
      </c>
      <c r="D9" s="11">
        <v>10603566.6909</v>
      </c>
      <c r="E9" s="11">
        <v>31714395.9005</v>
      </c>
      <c r="F9" s="11">
        <v>240403483</v>
      </c>
      <c r="G9" s="11">
        <v>36232411</v>
      </c>
      <c r="H9" s="11">
        <v>138948931</v>
      </c>
      <c r="I9" s="11">
        <v>415584825</v>
      </c>
    </row>
    <row r="10" spans="1:9" ht="12" customHeight="1">
      <c r="A10" s="2" t="str">
        <f>"Jan "&amp;RIGHT(A6,4)</f>
        <v>Jan 2012</v>
      </c>
      <c r="B10" s="11">
        <v>18627425.9776</v>
      </c>
      <c r="C10" s="11">
        <v>2792458.2034</v>
      </c>
      <c r="D10" s="11">
        <v>10386169.7564</v>
      </c>
      <c r="E10" s="11">
        <v>31806053.9374</v>
      </c>
      <c r="F10" s="11">
        <v>326456620</v>
      </c>
      <c r="G10" s="11">
        <v>48939476</v>
      </c>
      <c r="H10" s="11">
        <v>182023747</v>
      </c>
      <c r="I10" s="11">
        <v>557419843</v>
      </c>
    </row>
    <row r="11" spans="1:9" ht="12" customHeight="1">
      <c r="A11" s="2" t="str">
        <f>"Feb "&amp;RIGHT(A6,4)</f>
        <v>Feb 2012</v>
      </c>
      <c r="B11" s="11">
        <v>19037567.6005</v>
      </c>
      <c r="C11" s="11">
        <v>2804645.5251</v>
      </c>
      <c r="D11" s="11">
        <v>10229266.9171</v>
      </c>
      <c r="E11" s="11">
        <v>32071480.0427</v>
      </c>
      <c r="F11" s="11">
        <v>339327398</v>
      </c>
      <c r="G11" s="11">
        <v>49990266</v>
      </c>
      <c r="H11" s="11">
        <v>182327417</v>
      </c>
      <c r="I11" s="11">
        <v>571645081</v>
      </c>
    </row>
    <row r="12" spans="1:9" ht="12" customHeight="1">
      <c r="A12" s="2" t="str">
        <f>"Mar "&amp;RIGHT(A6,4)</f>
        <v>Mar 2012</v>
      </c>
      <c r="B12" s="11">
        <v>18759261.0707</v>
      </c>
      <c r="C12" s="11">
        <v>2755461.2631</v>
      </c>
      <c r="D12" s="11">
        <v>10128345.6272</v>
      </c>
      <c r="E12" s="11">
        <v>31643067.961</v>
      </c>
      <c r="F12" s="11">
        <v>341570357</v>
      </c>
      <c r="G12" s="11">
        <v>50171693</v>
      </c>
      <c r="H12" s="11">
        <v>184417852</v>
      </c>
      <c r="I12" s="11">
        <v>576159902</v>
      </c>
    </row>
    <row r="13" spans="1:9" ht="12" customHeight="1">
      <c r="A13" s="2" t="str">
        <f>"Apr "&amp;RIGHT(A6,4)</f>
        <v>Apr 2012</v>
      </c>
      <c r="B13" s="11">
        <v>18854501.1417</v>
      </c>
      <c r="C13" s="11">
        <v>2733720.8391</v>
      </c>
      <c r="D13" s="11">
        <v>9990411.2447</v>
      </c>
      <c r="E13" s="11">
        <v>31578633.2254</v>
      </c>
      <c r="F13" s="11">
        <v>305016824</v>
      </c>
      <c r="G13" s="11">
        <v>44224498</v>
      </c>
      <c r="H13" s="11">
        <v>161618888</v>
      </c>
      <c r="I13" s="11">
        <v>510860210</v>
      </c>
    </row>
    <row r="14" spans="1:9" ht="12" customHeight="1">
      <c r="A14" s="2" t="str">
        <f>"May "&amp;RIGHT(A6,4)</f>
        <v>May 2012</v>
      </c>
      <c r="B14" s="11">
        <v>18297199.2275</v>
      </c>
      <c r="C14" s="11">
        <v>2602360.647</v>
      </c>
      <c r="D14" s="11">
        <v>9479154.2571</v>
      </c>
      <c r="E14" s="11">
        <v>30378714.1316</v>
      </c>
      <c r="F14" s="11">
        <v>343298018</v>
      </c>
      <c r="G14" s="11">
        <v>48826339</v>
      </c>
      <c r="H14" s="11">
        <v>177850983</v>
      </c>
      <c r="I14" s="11">
        <v>569975340</v>
      </c>
    </row>
    <row r="15" spans="1:9" ht="12" customHeight="1">
      <c r="A15" s="2" t="str">
        <f>"Jun "&amp;RIGHT(A6,4)</f>
        <v>Jun 2012</v>
      </c>
      <c r="B15" s="11">
        <v>7912446.7116</v>
      </c>
      <c r="C15" s="11">
        <v>898127.5</v>
      </c>
      <c r="D15" s="11">
        <v>3104587.6011</v>
      </c>
      <c r="E15" s="11">
        <v>11915161.8126</v>
      </c>
      <c r="F15" s="11">
        <v>75520780</v>
      </c>
      <c r="G15" s="11">
        <v>8572227</v>
      </c>
      <c r="H15" s="11">
        <v>29631906</v>
      </c>
      <c r="I15" s="11">
        <v>113724913</v>
      </c>
    </row>
    <row r="16" spans="1:9" ht="12" customHeight="1">
      <c r="A16" s="2" t="str">
        <f>"Jul "&amp;RIGHT(A6,4)</f>
        <v>Jul 2012</v>
      </c>
      <c r="B16" s="11">
        <v>942136.006</v>
      </c>
      <c r="C16" s="11">
        <v>27734.6987</v>
      </c>
      <c r="D16" s="11">
        <v>73463.7072</v>
      </c>
      <c r="E16" s="11">
        <v>1043334.4119</v>
      </c>
      <c r="F16" s="11">
        <v>15048523</v>
      </c>
      <c r="G16" s="11">
        <v>443000</v>
      </c>
      <c r="H16" s="11">
        <v>1173419</v>
      </c>
      <c r="I16" s="11">
        <v>16664942</v>
      </c>
    </row>
    <row r="17" spans="1:9" ht="12" customHeight="1">
      <c r="A17" s="2" t="str">
        <f>"Aug "&amp;RIGHT(A6,4)</f>
        <v>Aug 2012</v>
      </c>
      <c r="B17" s="11">
        <v>12439951.2887</v>
      </c>
      <c r="C17" s="11">
        <v>1573565.7061</v>
      </c>
      <c r="D17" s="11">
        <v>5693235.9719</v>
      </c>
      <c r="E17" s="11">
        <v>19706752.9668</v>
      </c>
      <c r="F17" s="11">
        <v>137232239</v>
      </c>
      <c r="G17" s="11">
        <v>17358906</v>
      </c>
      <c r="H17" s="11">
        <v>62805352</v>
      </c>
      <c r="I17" s="11">
        <v>217396497</v>
      </c>
    </row>
    <row r="18" spans="1:9" ht="12" customHeight="1">
      <c r="A18" s="2" t="str">
        <f>"Sep "&amp;RIGHT(A6,4)</f>
        <v>Sep 2012</v>
      </c>
      <c r="B18" s="11">
        <v>18772982.6468</v>
      </c>
      <c r="C18" s="11">
        <v>2626787.684</v>
      </c>
      <c r="D18" s="11">
        <v>9485182.2044</v>
      </c>
      <c r="E18" s="11">
        <v>30884952.5352</v>
      </c>
      <c r="F18" s="11">
        <v>328958156</v>
      </c>
      <c r="G18" s="11">
        <v>46029086</v>
      </c>
      <c r="H18" s="11">
        <v>166208434</v>
      </c>
      <c r="I18" s="11">
        <v>541195676</v>
      </c>
    </row>
    <row r="19" spans="1:9" ht="12" customHeight="1">
      <c r="A19" s="12" t="s">
        <v>58</v>
      </c>
      <c r="B19" s="13">
        <v>18704277.1016</v>
      </c>
      <c r="C19" s="13">
        <v>2747642.1861</v>
      </c>
      <c r="D19" s="13">
        <v>10176314.0815</v>
      </c>
      <c r="E19" s="13">
        <v>31628233.3692</v>
      </c>
      <c r="F19" s="13">
        <v>3106476430</v>
      </c>
      <c r="G19" s="13">
        <v>448850104</v>
      </c>
      <c r="H19" s="13">
        <v>1656670467</v>
      </c>
      <c r="I19" s="13">
        <v>5211997001</v>
      </c>
    </row>
    <row r="20" spans="1:9" ht="12" customHeight="1">
      <c r="A20" s="14" t="s">
        <v>398</v>
      </c>
      <c r="B20" s="15">
        <v>18821859.8937</v>
      </c>
      <c r="C20" s="15">
        <v>2824176.3833</v>
      </c>
      <c r="D20" s="15">
        <v>10642365.0177</v>
      </c>
      <c r="E20" s="15">
        <v>32288401.2946</v>
      </c>
      <c r="F20" s="15">
        <v>653644032</v>
      </c>
      <c r="G20" s="15">
        <v>98062202</v>
      </c>
      <c r="H20" s="15">
        <v>369663538</v>
      </c>
      <c r="I20" s="15">
        <v>1121369772</v>
      </c>
    </row>
    <row r="21" ht="12" customHeight="1">
      <c r="A21" s="3" t="str">
        <f>"FY "&amp;RIGHT(A6,4)+1</f>
        <v>FY 2013</v>
      </c>
    </row>
    <row r="22" spans="1:9" ht="12" customHeight="1">
      <c r="A22" s="2" t="str">
        <f>"Oct "&amp;RIGHT(A6,4)</f>
        <v>Oct 2012</v>
      </c>
      <c r="B22" s="11">
        <v>18503060.2876</v>
      </c>
      <c r="C22" s="11">
        <v>2656304.63</v>
      </c>
      <c r="D22" s="11">
        <v>9478765.6113</v>
      </c>
      <c r="E22" s="11">
        <v>30638130.5289</v>
      </c>
      <c r="F22" s="11">
        <v>364413414</v>
      </c>
      <c r="G22" s="11">
        <v>52315294</v>
      </c>
      <c r="H22" s="11">
        <v>186682056</v>
      </c>
      <c r="I22" s="11">
        <v>603410764</v>
      </c>
    </row>
    <row r="23" spans="1:9" ht="12" customHeight="1">
      <c r="A23" s="2" t="str">
        <f>"Nov "&amp;RIGHT(A6,4)</f>
        <v>Nov 2012</v>
      </c>
      <c r="B23" s="11">
        <v>19013536.9851</v>
      </c>
      <c r="C23" s="11">
        <v>2726665.1128</v>
      </c>
      <c r="D23" s="11">
        <v>9751280.1025</v>
      </c>
      <c r="E23" s="11">
        <v>31491482.2004</v>
      </c>
      <c r="F23" s="11">
        <v>314420446</v>
      </c>
      <c r="G23" s="11">
        <v>45089941</v>
      </c>
      <c r="H23" s="11">
        <v>161253629</v>
      </c>
      <c r="I23" s="11">
        <v>520764016</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18758298.6364</v>
      </c>
      <c r="C34" s="13">
        <v>2691484.8714</v>
      </c>
      <c r="D34" s="13">
        <v>9615022.8569</v>
      </c>
      <c r="E34" s="13">
        <v>31064806.3647</v>
      </c>
      <c r="F34" s="13">
        <v>678833860</v>
      </c>
      <c r="G34" s="13">
        <v>97405235</v>
      </c>
      <c r="H34" s="13">
        <v>347935685</v>
      </c>
      <c r="I34" s="13">
        <v>1124174780</v>
      </c>
    </row>
    <row r="35" spans="1:9" ht="12" customHeight="1">
      <c r="A35" s="14" t="str">
        <f>"Total "&amp;MID(A20,7,LEN(A20)-13)&amp;" Months"</f>
        <v>Total 2 Months</v>
      </c>
      <c r="B35" s="15">
        <v>18758298.6364</v>
      </c>
      <c r="C35" s="15">
        <v>2691484.8714</v>
      </c>
      <c r="D35" s="15">
        <v>9615022.8569</v>
      </c>
      <c r="E35" s="15">
        <v>31064806.3647</v>
      </c>
      <c r="F35" s="15">
        <v>678833860</v>
      </c>
      <c r="G35" s="15">
        <v>97405235</v>
      </c>
      <c r="H35" s="15">
        <v>347935685</v>
      </c>
      <c r="I35" s="15">
        <v>1124174780</v>
      </c>
    </row>
    <row r="36" spans="1:9" ht="12" customHeight="1">
      <c r="A36" s="36"/>
      <c r="B36" s="36"/>
      <c r="C36" s="36"/>
      <c r="D36" s="36"/>
      <c r="E36" s="36"/>
      <c r="F36" s="36"/>
      <c r="G36" s="36"/>
      <c r="H36" s="36"/>
      <c r="I36" s="36"/>
    </row>
    <row r="37" spans="1:9" ht="69.75" customHeight="1">
      <c r="A37" s="55" t="s">
        <v>85</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8" width="11.421875" style="0" customWidth="1"/>
  </cols>
  <sheetData>
    <row r="1" spans="1:8" ht="12" customHeight="1">
      <c r="A1" s="44" t="s">
        <v>395</v>
      </c>
      <c r="B1" s="44"/>
      <c r="C1" s="44"/>
      <c r="D1" s="44"/>
      <c r="E1" s="44"/>
      <c r="F1" s="44"/>
      <c r="G1" s="44"/>
      <c r="H1" s="66">
        <v>41313</v>
      </c>
    </row>
    <row r="2" spans="1:8" ht="12" customHeight="1">
      <c r="A2" s="46" t="s">
        <v>86</v>
      </c>
      <c r="B2" s="46"/>
      <c r="C2" s="46"/>
      <c r="D2" s="46"/>
      <c r="E2" s="46"/>
      <c r="F2" s="46"/>
      <c r="G2" s="46"/>
      <c r="H2" s="1"/>
    </row>
    <row r="3" spans="1:8" ht="24" customHeight="1">
      <c r="A3" s="48" t="s">
        <v>53</v>
      </c>
      <c r="B3" s="40" t="s">
        <v>211</v>
      </c>
      <c r="C3" s="40" t="s">
        <v>87</v>
      </c>
      <c r="D3" s="40" t="s">
        <v>212</v>
      </c>
      <c r="E3" s="40" t="s">
        <v>213</v>
      </c>
      <c r="F3" s="40" t="s">
        <v>214</v>
      </c>
      <c r="G3" s="40" t="s">
        <v>88</v>
      </c>
      <c r="H3" s="42" t="s">
        <v>215</v>
      </c>
    </row>
    <row r="4" spans="1:8" ht="24" customHeight="1">
      <c r="A4" s="49"/>
      <c r="B4" s="41"/>
      <c r="C4" s="41"/>
      <c r="D4" s="41"/>
      <c r="E4" s="41"/>
      <c r="F4" s="41"/>
      <c r="G4" s="41"/>
      <c r="H4" s="43"/>
    </row>
    <row r="5" spans="1:8" ht="12" customHeight="1">
      <c r="A5" s="1"/>
      <c r="B5" s="36" t="str">
        <f>REPT("-",80)&amp;" Number "&amp;REPT("-",80)</f>
        <v>-------------------------------------------------------------------------------- Number --------------------------------------------------------------------------------</v>
      </c>
      <c r="C5" s="36"/>
      <c r="D5" s="36"/>
      <c r="E5" s="36"/>
      <c r="F5" s="36"/>
      <c r="G5" s="36"/>
      <c r="H5" s="36"/>
    </row>
    <row r="6" ht="12" customHeight="1">
      <c r="A6" s="3" t="s">
        <v>396</v>
      </c>
    </row>
    <row r="7" spans="1:8" ht="12" customHeight="1">
      <c r="A7" s="2" t="str">
        <f>"Oct "&amp;RIGHT(A6,4)-1</f>
        <v>Oct 2011</v>
      </c>
      <c r="B7" s="11">
        <v>372611378</v>
      </c>
      <c r="C7" s="11">
        <v>585318458</v>
      </c>
      <c r="D7" s="11">
        <v>29878097</v>
      </c>
      <c r="E7" s="16">
        <v>19.5902</v>
      </c>
      <c r="F7" s="11">
        <v>23042434</v>
      </c>
      <c r="G7" s="11">
        <v>24960843</v>
      </c>
      <c r="H7" s="11">
        <v>1349102</v>
      </c>
    </row>
    <row r="8" spans="1:8" ht="12" customHeight="1">
      <c r="A8" s="2" t="str">
        <f>"Nov "&amp;RIGHT(A6,4)-1</f>
        <v>Nov 2011</v>
      </c>
      <c r="B8" s="11">
        <v>338369586</v>
      </c>
      <c r="C8" s="11">
        <v>536051314</v>
      </c>
      <c r="D8" s="11">
        <v>29984599</v>
      </c>
      <c r="E8" s="16">
        <v>17.8776</v>
      </c>
      <c r="F8" s="11">
        <v>22441200</v>
      </c>
      <c r="G8" s="11">
        <v>24289580</v>
      </c>
      <c r="H8" s="11">
        <v>1438955</v>
      </c>
    </row>
    <row r="9" spans="1:8" ht="12" customHeight="1">
      <c r="A9" s="2" t="str">
        <f>"Dec "&amp;RIGHT(A6,4)-1</f>
        <v>Dec 2011</v>
      </c>
      <c r="B9" s="11">
        <v>255612040</v>
      </c>
      <c r="C9" s="11">
        <v>415584825</v>
      </c>
      <c r="D9" s="11">
        <v>29399245</v>
      </c>
      <c r="E9" s="16">
        <v>14.1359</v>
      </c>
      <c r="F9" s="11">
        <v>16581191</v>
      </c>
      <c r="G9" s="11">
        <v>17955647</v>
      </c>
      <c r="H9" s="11">
        <v>1367298</v>
      </c>
    </row>
    <row r="10" spans="1:8" ht="12" customHeight="1">
      <c r="A10" s="2" t="str">
        <f>"Jan "&amp;RIGHT(A6,4)</f>
        <v>Jan 2012</v>
      </c>
      <c r="B10" s="11">
        <v>350313083</v>
      </c>
      <c r="C10" s="11">
        <v>557419843</v>
      </c>
      <c r="D10" s="11">
        <v>29484212</v>
      </c>
      <c r="E10" s="16">
        <v>18.9057</v>
      </c>
      <c r="F10" s="11">
        <v>23367288</v>
      </c>
      <c r="G10" s="11">
        <v>25319701</v>
      </c>
      <c r="H10" s="11">
        <v>1458009</v>
      </c>
    </row>
    <row r="11" spans="1:8" ht="12" customHeight="1">
      <c r="A11" s="2" t="str">
        <f>"Feb "&amp;RIGHT(A6,4)</f>
        <v>Feb 2012</v>
      </c>
      <c r="B11" s="11">
        <v>363439200</v>
      </c>
      <c r="C11" s="11">
        <v>571645081</v>
      </c>
      <c r="D11" s="11">
        <v>29730262</v>
      </c>
      <c r="E11" s="16">
        <v>19.2277</v>
      </c>
      <c r="F11" s="11">
        <v>25599391</v>
      </c>
      <c r="G11" s="11">
        <v>27560654</v>
      </c>
      <c r="H11" s="11">
        <v>1541349</v>
      </c>
    </row>
    <row r="12" spans="1:8" ht="12" customHeight="1">
      <c r="A12" s="2" t="str">
        <f>"Mar "&amp;RIGHT(A6,4)</f>
        <v>Mar 2012</v>
      </c>
      <c r="B12" s="11">
        <v>362687582</v>
      </c>
      <c r="C12" s="11">
        <v>576159902</v>
      </c>
      <c r="D12" s="11">
        <v>29333124</v>
      </c>
      <c r="E12" s="16">
        <v>19.642</v>
      </c>
      <c r="F12" s="11">
        <v>25700396</v>
      </c>
      <c r="G12" s="11">
        <v>27645294</v>
      </c>
      <c r="H12" s="11">
        <v>1507659</v>
      </c>
    </row>
    <row r="13" spans="1:8" ht="12" customHeight="1">
      <c r="A13" s="2" t="str">
        <f>"Apr "&amp;RIGHT(A6,4)</f>
        <v>Apr 2012</v>
      </c>
      <c r="B13" s="11">
        <v>324397912</v>
      </c>
      <c r="C13" s="11">
        <v>510860210</v>
      </c>
      <c r="D13" s="11">
        <v>29273393</v>
      </c>
      <c r="E13" s="16">
        <v>17.4513</v>
      </c>
      <c r="F13" s="11">
        <v>21189661</v>
      </c>
      <c r="G13" s="11">
        <v>22916065</v>
      </c>
      <c r="H13" s="11">
        <v>1426623</v>
      </c>
    </row>
    <row r="14" spans="1:8" ht="12" customHeight="1">
      <c r="A14" s="2" t="str">
        <f>"May "&amp;RIGHT(A6,4)</f>
        <v>May 2012</v>
      </c>
      <c r="B14" s="11">
        <v>362768785</v>
      </c>
      <c r="C14" s="11">
        <v>569975340</v>
      </c>
      <c r="D14" s="11">
        <v>28161068</v>
      </c>
      <c r="E14" s="16">
        <v>20.2398</v>
      </c>
      <c r="F14" s="11">
        <v>21655788</v>
      </c>
      <c r="G14" s="11">
        <v>23327136</v>
      </c>
      <c r="H14" s="11">
        <v>1206128</v>
      </c>
    </row>
    <row r="15" spans="1:8" ht="12" customHeight="1">
      <c r="A15" s="2" t="str">
        <f>"Jun "&amp;RIGHT(A6,4)</f>
        <v>Jun 2012</v>
      </c>
      <c r="B15" s="11">
        <v>77712673</v>
      </c>
      <c r="C15" s="11">
        <v>113724913</v>
      </c>
      <c r="D15" s="11">
        <v>11045355</v>
      </c>
      <c r="E15" s="16">
        <v>10.2962</v>
      </c>
      <c r="F15" s="11">
        <v>5849009</v>
      </c>
      <c r="G15" s="11">
        <v>6676555</v>
      </c>
      <c r="H15" s="11">
        <v>550780</v>
      </c>
    </row>
    <row r="16" spans="1:8" ht="12" customHeight="1">
      <c r="A16" s="2" t="str">
        <f>"Jul "&amp;RIGHT(A6,4)</f>
        <v>Jul 2012</v>
      </c>
      <c r="B16" s="11">
        <v>14743121</v>
      </c>
      <c r="C16" s="11">
        <v>16664942</v>
      </c>
      <c r="D16" s="11">
        <v>967171</v>
      </c>
      <c r="E16" s="16">
        <v>17.2306</v>
      </c>
      <c r="F16" s="11">
        <v>1864862</v>
      </c>
      <c r="G16" s="11">
        <v>2500536</v>
      </c>
      <c r="H16" s="11">
        <v>129098</v>
      </c>
    </row>
    <row r="17" spans="1:8" ht="12" customHeight="1">
      <c r="A17" s="2" t="str">
        <f>"Aug "&amp;RIGHT(A6,4)</f>
        <v>Aug 2012</v>
      </c>
      <c r="B17" s="11">
        <v>157392941</v>
      </c>
      <c r="C17" s="11">
        <v>217396497</v>
      </c>
      <c r="D17" s="11">
        <v>18268160</v>
      </c>
      <c r="E17" s="16">
        <v>11.9003</v>
      </c>
      <c r="F17" s="11">
        <v>7101947</v>
      </c>
      <c r="G17" s="11">
        <v>7825487</v>
      </c>
      <c r="H17" s="11">
        <v>607560</v>
      </c>
    </row>
    <row r="18" spans="1:8" ht="12" customHeight="1">
      <c r="A18" s="2" t="str">
        <f>"Sep "&amp;RIGHT(A6,4)</f>
        <v>Sep 2012</v>
      </c>
      <c r="B18" s="11">
        <v>359323617</v>
      </c>
      <c r="C18" s="11">
        <v>541195676</v>
      </c>
      <c r="D18" s="11">
        <v>28630351</v>
      </c>
      <c r="E18" s="16">
        <v>18.9029</v>
      </c>
      <c r="F18" s="11">
        <v>17537070</v>
      </c>
      <c r="G18" s="11">
        <v>18909816</v>
      </c>
      <c r="H18" s="11">
        <v>1067710</v>
      </c>
    </row>
    <row r="19" spans="1:8" ht="12" customHeight="1">
      <c r="A19" s="12" t="s">
        <v>58</v>
      </c>
      <c r="B19" s="13">
        <v>3339371918</v>
      </c>
      <c r="C19" s="13">
        <v>5211997001</v>
      </c>
      <c r="D19" s="13">
        <v>29319372.3333</v>
      </c>
      <c r="E19" s="17">
        <v>176.2693</v>
      </c>
      <c r="F19" s="13">
        <v>211930237</v>
      </c>
      <c r="G19" s="13">
        <v>229887314</v>
      </c>
      <c r="H19" s="13">
        <v>1373648.1111</v>
      </c>
    </row>
    <row r="20" spans="1:8" ht="12" customHeight="1">
      <c r="A20" s="14" t="s">
        <v>398</v>
      </c>
      <c r="B20" s="15">
        <v>710980964</v>
      </c>
      <c r="C20" s="15">
        <v>1121369772</v>
      </c>
      <c r="D20" s="15">
        <v>29931348</v>
      </c>
      <c r="E20" s="18">
        <v>37.4678</v>
      </c>
      <c r="F20" s="15">
        <v>45483634</v>
      </c>
      <c r="G20" s="15">
        <v>49250423</v>
      </c>
      <c r="H20" s="15">
        <v>1394028.5</v>
      </c>
    </row>
    <row r="21" ht="12" customHeight="1">
      <c r="A21" s="3" t="str">
        <f>"FY "&amp;RIGHT(A6,4)+1</f>
        <v>FY 2013</v>
      </c>
    </row>
    <row r="22" spans="1:8" ht="12" customHeight="1">
      <c r="A22" s="2" t="str">
        <f>"Oct "&amp;RIGHT(A6,4)</f>
        <v>Oct 2012</v>
      </c>
      <c r="B22" s="11">
        <v>395484771</v>
      </c>
      <c r="C22" s="11">
        <v>603410764</v>
      </c>
      <c r="D22" s="11">
        <v>28401547</v>
      </c>
      <c r="E22" s="16">
        <v>21.2457</v>
      </c>
      <c r="F22" s="11">
        <v>24106262</v>
      </c>
      <c r="G22" s="11">
        <v>38162107</v>
      </c>
      <c r="H22" s="11">
        <v>1860034</v>
      </c>
    </row>
    <row r="23" spans="1:8" ht="12" customHeight="1">
      <c r="A23" s="2" t="str">
        <f>"Nov "&amp;RIGHT(A6,4)</f>
        <v>Nov 2012</v>
      </c>
      <c r="B23" s="11">
        <v>347474707</v>
      </c>
      <c r="C23" s="11">
        <v>520764016</v>
      </c>
      <c r="D23" s="11">
        <v>29192604</v>
      </c>
      <c r="E23" s="16">
        <v>17.8389</v>
      </c>
      <c r="F23" s="11">
        <v>20494110</v>
      </c>
      <c r="G23" s="11">
        <v>22310681</v>
      </c>
      <c r="H23" s="11">
        <v>1315198</v>
      </c>
    </row>
    <row r="24" spans="1:8" ht="12" customHeight="1">
      <c r="A24" s="2" t="str">
        <f>"Dec "&amp;RIGHT(A6,4)</f>
        <v>Dec 2012</v>
      </c>
      <c r="B24" s="11" t="s">
        <v>397</v>
      </c>
      <c r="C24" s="11" t="s">
        <v>397</v>
      </c>
      <c r="D24" s="11" t="s">
        <v>397</v>
      </c>
      <c r="E24" s="16" t="s">
        <v>397</v>
      </c>
      <c r="F24" s="11" t="s">
        <v>397</v>
      </c>
      <c r="G24" s="11" t="s">
        <v>397</v>
      </c>
      <c r="H24" s="11" t="s">
        <v>397</v>
      </c>
    </row>
    <row r="25" spans="1:8" ht="12" customHeight="1">
      <c r="A25" s="2" t="str">
        <f>"Jan "&amp;RIGHT(A6,4)+1</f>
        <v>Jan 2013</v>
      </c>
      <c r="B25" s="11" t="s">
        <v>397</v>
      </c>
      <c r="C25" s="11" t="s">
        <v>397</v>
      </c>
      <c r="D25" s="11" t="s">
        <v>397</v>
      </c>
      <c r="E25" s="16" t="s">
        <v>397</v>
      </c>
      <c r="F25" s="11" t="s">
        <v>397</v>
      </c>
      <c r="G25" s="11" t="s">
        <v>397</v>
      </c>
      <c r="H25" s="11" t="s">
        <v>397</v>
      </c>
    </row>
    <row r="26" spans="1:8" ht="12" customHeight="1">
      <c r="A26" s="2" t="str">
        <f>"Feb "&amp;RIGHT(A6,4)+1</f>
        <v>Feb 2013</v>
      </c>
      <c r="B26" s="11" t="s">
        <v>397</v>
      </c>
      <c r="C26" s="11" t="s">
        <v>397</v>
      </c>
      <c r="D26" s="11" t="s">
        <v>397</v>
      </c>
      <c r="E26" s="16" t="s">
        <v>397</v>
      </c>
      <c r="F26" s="11" t="s">
        <v>397</v>
      </c>
      <c r="G26" s="11" t="s">
        <v>397</v>
      </c>
      <c r="H26" s="11" t="s">
        <v>397</v>
      </c>
    </row>
    <row r="27" spans="1:8" ht="12" customHeight="1">
      <c r="A27" s="2" t="str">
        <f>"Mar "&amp;RIGHT(A6,4)+1</f>
        <v>Mar 2013</v>
      </c>
      <c r="B27" s="11" t="s">
        <v>397</v>
      </c>
      <c r="C27" s="11" t="s">
        <v>397</v>
      </c>
      <c r="D27" s="11" t="s">
        <v>397</v>
      </c>
      <c r="E27" s="16" t="s">
        <v>397</v>
      </c>
      <c r="F27" s="11" t="s">
        <v>397</v>
      </c>
      <c r="G27" s="11" t="s">
        <v>397</v>
      </c>
      <c r="H27" s="11" t="s">
        <v>397</v>
      </c>
    </row>
    <row r="28" spans="1:8" ht="12" customHeight="1">
      <c r="A28" s="2" t="str">
        <f>"Apr "&amp;RIGHT(A6,4)+1</f>
        <v>Apr 2013</v>
      </c>
      <c r="B28" s="11" t="s">
        <v>397</v>
      </c>
      <c r="C28" s="11" t="s">
        <v>397</v>
      </c>
      <c r="D28" s="11" t="s">
        <v>397</v>
      </c>
      <c r="E28" s="16" t="s">
        <v>397</v>
      </c>
      <c r="F28" s="11" t="s">
        <v>397</v>
      </c>
      <c r="G28" s="11" t="s">
        <v>397</v>
      </c>
      <c r="H28" s="11" t="s">
        <v>397</v>
      </c>
    </row>
    <row r="29" spans="1:8" ht="12" customHeight="1">
      <c r="A29" s="2" t="str">
        <f>"May "&amp;RIGHT(A6,4)+1</f>
        <v>May 2013</v>
      </c>
      <c r="B29" s="11" t="s">
        <v>397</v>
      </c>
      <c r="C29" s="11" t="s">
        <v>397</v>
      </c>
      <c r="D29" s="11" t="s">
        <v>397</v>
      </c>
      <c r="E29" s="16" t="s">
        <v>397</v>
      </c>
      <c r="F29" s="11" t="s">
        <v>397</v>
      </c>
      <c r="G29" s="11" t="s">
        <v>397</v>
      </c>
      <c r="H29" s="11" t="s">
        <v>397</v>
      </c>
    </row>
    <row r="30" spans="1:8" ht="12" customHeight="1">
      <c r="A30" s="2" t="str">
        <f>"Jun "&amp;RIGHT(A6,4)+1</f>
        <v>Jun 2013</v>
      </c>
      <c r="B30" s="11" t="s">
        <v>397</v>
      </c>
      <c r="C30" s="11" t="s">
        <v>397</v>
      </c>
      <c r="D30" s="11" t="s">
        <v>397</v>
      </c>
      <c r="E30" s="16" t="s">
        <v>397</v>
      </c>
      <c r="F30" s="11" t="s">
        <v>397</v>
      </c>
      <c r="G30" s="11" t="s">
        <v>397</v>
      </c>
      <c r="H30" s="11" t="s">
        <v>397</v>
      </c>
    </row>
    <row r="31" spans="1:8" ht="12" customHeight="1">
      <c r="A31" s="2" t="str">
        <f>"Jul "&amp;RIGHT(A6,4)+1</f>
        <v>Jul 2013</v>
      </c>
      <c r="B31" s="11" t="s">
        <v>397</v>
      </c>
      <c r="C31" s="11" t="s">
        <v>397</v>
      </c>
      <c r="D31" s="11" t="s">
        <v>397</v>
      </c>
      <c r="E31" s="16" t="s">
        <v>397</v>
      </c>
      <c r="F31" s="11" t="s">
        <v>397</v>
      </c>
      <c r="G31" s="11" t="s">
        <v>397</v>
      </c>
      <c r="H31" s="11" t="s">
        <v>397</v>
      </c>
    </row>
    <row r="32" spans="1:8" ht="12" customHeight="1">
      <c r="A32" s="2" t="str">
        <f>"Aug "&amp;RIGHT(A6,4)+1</f>
        <v>Aug 2013</v>
      </c>
      <c r="B32" s="11" t="s">
        <v>397</v>
      </c>
      <c r="C32" s="11" t="s">
        <v>397</v>
      </c>
      <c r="D32" s="11" t="s">
        <v>397</v>
      </c>
      <c r="E32" s="16" t="s">
        <v>397</v>
      </c>
      <c r="F32" s="11" t="s">
        <v>397</v>
      </c>
      <c r="G32" s="11" t="s">
        <v>397</v>
      </c>
      <c r="H32" s="11" t="s">
        <v>397</v>
      </c>
    </row>
    <row r="33" spans="1:8" ht="12" customHeight="1">
      <c r="A33" s="2" t="str">
        <f>"Sep "&amp;RIGHT(A6,4)+1</f>
        <v>Sep 2013</v>
      </c>
      <c r="B33" s="11" t="s">
        <v>397</v>
      </c>
      <c r="C33" s="11" t="s">
        <v>397</v>
      </c>
      <c r="D33" s="11" t="s">
        <v>397</v>
      </c>
      <c r="E33" s="16" t="s">
        <v>397</v>
      </c>
      <c r="F33" s="11" t="s">
        <v>397</v>
      </c>
      <c r="G33" s="11" t="s">
        <v>397</v>
      </c>
      <c r="H33" s="11" t="s">
        <v>397</v>
      </c>
    </row>
    <row r="34" spans="1:8" ht="12" customHeight="1">
      <c r="A34" s="12" t="s">
        <v>58</v>
      </c>
      <c r="B34" s="13">
        <v>742959478</v>
      </c>
      <c r="C34" s="13">
        <v>1124174780</v>
      </c>
      <c r="D34" s="13">
        <v>28797075.5</v>
      </c>
      <c r="E34" s="17">
        <v>39.0846</v>
      </c>
      <c r="F34" s="13">
        <v>44600372</v>
      </c>
      <c r="G34" s="13">
        <v>60472788</v>
      </c>
      <c r="H34" s="13">
        <v>1587616</v>
      </c>
    </row>
    <row r="35" spans="1:8" ht="12" customHeight="1">
      <c r="A35" s="14" t="str">
        <f>"Total "&amp;MID(A20,7,LEN(A20)-13)&amp;" Months"</f>
        <v>Total 2 Months</v>
      </c>
      <c r="B35" s="15">
        <v>742959478</v>
      </c>
      <c r="C35" s="15">
        <v>1124174780</v>
      </c>
      <c r="D35" s="15">
        <v>28797075.5</v>
      </c>
      <c r="E35" s="18">
        <v>39.0846</v>
      </c>
      <c r="F35" s="15">
        <v>44600372</v>
      </c>
      <c r="G35" s="15">
        <v>60472788</v>
      </c>
      <c r="H35" s="15">
        <v>1587616</v>
      </c>
    </row>
    <row r="36" spans="1:8" ht="12" customHeight="1">
      <c r="A36" s="36"/>
      <c r="B36" s="36"/>
      <c r="C36" s="36"/>
      <c r="D36" s="36"/>
      <c r="E36" s="36"/>
      <c r="F36" s="36"/>
      <c r="G36" s="36"/>
      <c r="H36" s="36"/>
    </row>
    <row r="37" spans="1:8" ht="69.75" customHeight="1">
      <c r="A37" s="55" t="s">
        <v>89</v>
      </c>
      <c r="B37" s="55"/>
      <c r="C37" s="55"/>
      <c r="D37" s="55"/>
      <c r="E37" s="55"/>
      <c r="F37" s="55"/>
      <c r="G37" s="55"/>
      <c r="H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A37:H37"/>
    <mergeCell ref="A1:G1"/>
    <mergeCell ref="A2:G2"/>
    <mergeCell ref="A3:A4"/>
    <mergeCell ref="B3:B4"/>
    <mergeCell ref="C3:C4"/>
    <mergeCell ref="D3:D4"/>
    <mergeCell ref="E3:E4"/>
    <mergeCell ref="F3:F4"/>
    <mergeCell ref="G3:G4"/>
    <mergeCell ref="H3:H4"/>
    <mergeCell ref="B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4" t="s">
        <v>395</v>
      </c>
      <c r="B1" s="44"/>
      <c r="C1" s="44"/>
      <c r="D1" s="44"/>
      <c r="E1" s="44"/>
      <c r="F1" s="44"/>
      <c r="G1" s="44"/>
      <c r="H1" s="44"/>
      <c r="I1" s="44"/>
      <c r="J1" s="44"/>
      <c r="K1" s="66">
        <v>41313</v>
      </c>
    </row>
    <row r="2" spans="1:11" ht="12" customHeight="1">
      <c r="A2" s="46" t="s">
        <v>90</v>
      </c>
      <c r="B2" s="46"/>
      <c r="C2" s="46"/>
      <c r="D2" s="46"/>
      <c r="E2" s="46"/>
      <c r="F2" s="46"/>
      <c r="G2" s="46"/>
      <c r="H2" s="46"/>
      <c r="I2" s="46"/>
      <c r="J2" s="46"/>
      <c r="K2" s="1"/>
    </row>
    <row r="3" spans="1:11" ht="24" customHeight="1">
      <c r="A3" s="48" t="s">
        <v>53</v>
      </c>
      <c r="B3" s="50" t="s">
        <v>91</v>
      </c>
      <c r="C3" s="56"/>
      <c r="D3" s="51"/>
      <c r="E3" s="50" t="s">
        <v>216</v>
      </c>
      <c r="F3" s="56"/>
      <c r="G3" s="56"/>
      <c r="H3" s="51"/>
      <c r="I3" s="40" t="s">
        <v>384</v>
      </c>
      <c r="J3" s="40" t="s">
        <v>385</v>
      </c>
      <c r="K3" s="42" t="s">
        <v>61</v>
      </c>
    </row>
    <row r="4" spans="1:11" ht="24" customHeight="1">
      <c r="A4" s="49"/>
      <c r="B4" s="10" t="s">
        <v>82</v>
      </c>
      <c r="C4" s="10" t="s">
        <v>83</v>
      </c>
      <c r="D4" s="10" t="s">
        <v>58</v>
      </c>
      <c r="E4" s="10" t="s">
        <v>92</v>
      </c>
      <c r="F4" s="10" t="s">
        <v>217</v>
      </c>
      <c r="G4" s="10" t="s">
        <v>383</v>
      </c>
      <c r="H4" s="10" t="s">
        <v>58</v>
      </c>
      <c r="I4" s="41"/>
      <c r="J4" s="41"/>
      <c r="K4" s="43"/>
    </row>
    <row r="5" spans="1:11" ht="12" customHeight="1">
      <c r="A5" s="1"/>
      <c r="B5" s="36" t="str">
        <f>REPT("-",108)&amp;" Dollars "&amp;REPT("-",108)</f>
        <v>------------------------------------------------------------------------------------------------------------ Dollars ------------------------------------------------------------------------------------------------------------</v>
      </c>
      <c r="C5" s="36"/>
      <c r="D5" s="36"/>
      <c r="E5" s="36"/>
      <c r="F5" s="36"/>
      <c r="G5" s="36"/>
      <c r="H5" s="36"/>
      <c r="I5" s="36"/>
      <c r="J5" s="36"/>
      <c r="K5" s="36"/>
    </row>
    <row r="6" ht="12" customHeight="1">
      <c r="A6" s="3" t="s">
        <v>396</v>
      </c>
    </row>
    <row r="7" spans="1:11" ht="12" customHeight="1">
      <c r="A7" s="2" t="str">
        <f>"Oct "&amp;RIGHT(A6,4)-1</f>
        <v>Oct 2011</v>
      </c>
      <c r="B7" s="11">
        <v>875045555.47</v>
      </c>
      <c r="C7" s="11">
        <v>107942663.1</v>
      </c>
      <c r="D7" s="11">
        <v>982988218.57</v>
      </c>
      <c r="E7" s="11">
        <v>152590062.01</v>
      </c>
      <c r="F7" s="11">
        <v>7452227.56</v>
      </c>
      <c r="G7" s="11" t="s">
        <v>397</v>
      </c>
      <c r="H7" s="11">
        <v>160042289.57</v>
      </c>
      <c r="I7" s="11">
        <v>1143030508.14</v>
      </c>
      <c r="J7" s="11">
        <v>168709107.995</v>
      </c>
      <c r="K7" s="11">
        <v>1311739616.135</v>
      </c>
    </row>
    <row r="8" spans="1:11" ht="12" customHeight="1">
      <c r="A8" s="2" t="str">
        <f>"Nov "&amp;RIGHT(A6,4)-1</f>
        <v>Nov 2011</v>
      </c>
      <c r="B8" s="11">
        <v>804524672.46</v>
      </c>
      <c r="C8" s="11">
        <v>99809976.52</v>
      </c>
      <c r="D8" s="11">
        <v>904334648.98</v>
      </c>
      <c r="E8" s="11">
        <v>139779993.55</v>
      </c>
      <c r="F8" s="11">
        <v>6767391.72</v>
      </c>
      <c r="G8" s="11" t="s">
        <v>397</v>
      </c>
      <c r="H8" s="11">
        <v>146547385.27</v>
      </c>
      <c r="I8" s="11">
        <v>1050882034.25</v>
      </c>
      <c r="J8" s="11">
        <v>118359197.57</v>
      </c>
      <c r="K8" s="11">
        <v>1169241231.82</v>
      </c>
    </row>
    <row r="9" spans="1:11" ht="12" customHeight="1">
      <c r="A9" s="2" t="str">
        <f>"Dec "&amp;RIGHT(A6,4)-1</f>
        <v>Dec 2011</v>
      </c>
      <c r="B9" s="11">
        <v>617471276.46</v>
      </c>
      <c r="C9" s="11">
        <v>76751783.08</v>
      </c>
      <c r="D9" s="11">
        <v>694223059.54</v>
      </c>
      <c r="E9" s="11">
        <v>108331251.51</v>
      </c>
      <c r="F9" s="11">
        <v>5112240.8</v>
      </c>
      <c r="G9" s="11" t="s">
        <v>397</v>
      </c>
      <c r="H9" s="11">
        <v>113443492.31</v>
      </c>
      <c r="I9" s="11">
        <v>807666551.85</v>
      </c>
      <c r="J9" s="11">
        <v>143265176.2375</v>
      </c>
      <c r="K9" s="11">
        <v>950931728.0875</v>
      </c>
    </row>
    <row r="10" spans="1:11" ht="12" customHeight="1">
      <c r="A10" s="2" t="str">
        <f>"Jan "&amp;RIGHT(A6,4)</f>
        <v>Jan 2012</v>
      </c>
      <c r="B10" s="11">
        <v>839434662.99</v>
      </c>
      <c r="C10" s="11">
        <v>103700817.47</v>
      </c>
      <c r="D10" s="11">
        <v>943135480.46</v>
      </c>
      <c r="E10" s="11">
        <v>145343679.33</v>
      </c>
      <c r="F10" s="11">
        <v>7006261.66</v>
      </c>
      <c r="G10" s="11" t="s">
        <v>397</v>
      </c>
      <c r="H10" s="11">
        <v>152349940.99</v>
      </c>
      <c r="I10" s="11">
        <v>1095485421.45</v>
      </c>
      <c r="J10" s="11">
        <v>129769768.9175</v>
      </c>
      <c r="K10" s="11">
        <v>1225255190.3675</v>
      </c>
    </row>
    <row r="11" spans="1:11" ht="12" customHeight="1">
      <c r="A11" s="2" t="str">
        <f>"Feb "&amp;RIGHT(A6,4)</f>
        <v>Feb 2012</v>
      </c>
      <c r="B11" s="11">
        <v>873504381.12</v>
      </c>
      <c r="C11" s="11">
        <v>105943114.96</v>
      </c>
      <c r="D11" s="11">
        <v>979447496.08</v>
      </c>
      <c r="E11" s="11">
        <v>149060250.59</v>
      </c>
      <c r="F11" s="11">
        <v>7268784</v>
      </c>
      <c r="G11" s="11" t="s">
        <v>397</v>
      </c>
      <c r="H11" s="11">
        <v>156329034.59</v>
      </c>
      <c r="I11" s="11">
        <v>1135776530.67</v>
      </c>
      <c r="J11" s="11">
        <v>92510209.7625</v>
      </c>
      <c r="K11" s="11">
        <v>1228286740.4325</v>
      </c>
    </row>
    <row r="12" spans="1:11" ht="12" customHeight="1">
      <c r="A12" s="2" t="str">
        <f>"Mar "&amp;RIGHT(A6,4)</f>
        <v>Mar 2012</v>
      </c>
      <c r="B12" s="11">
        <v>879030460.71</v>
      </c>
      <c r="C12" s="11">
        <v>106322958.35</v>
      </c>
      <c r="D12" s="11">
        <v>985353419.06</v>
      </c>
      <c r="E12" s="11">
        <v>150218450.8</v>
      </c>
      <c r="F12" s="11">
        <v>7253751.64</v>
      </c>
      <c r="G12" s="11" t="s">
        <v>397</v>
      </c>
      <c r="H12" s="11">
        <v>157472202.44</v>
      </c>
      <c r="I12" s="11">
        <v>1142825621.5</v>
      </c>
      <c r="J12" s="11">
        <v>68907493.775</v>
      </c>
      <c r="K12" s="11">
        <v>1211733115.275</v>
      </c>
    </row>
    <row r="13" spans="1:11" ht="12" customHeight="1">
      <c r="A13" s="2" t="str">
        <f>"Apr "&amp;RIGHT(A6,4)</f>
        <v>Apr 2012</v>
      </c>
      <c r="B13" s="11">
        <v>783991567.22</v>
      </c>
      <c r="C13" s="11">
        <v>93734010.35</v>
      </c>
      <c r="D13" s="11">
        <v>877725577.57</v>
      </c>
      <c r="E13" s="11">
        <v>133235383.28</v>
      </c>
      <c r="F13" s="11">
        <v>6487958.24</v>
      </c>
      <c r="G13" s="11" t="s">
        <v>397</v>
      </c>
      <c r="H13" s="11">
        <v>139723341.52</v>
      </c>
      <c r="I13" s="11">
        <v>1017448919.09</v>
      </c>
      <c r="J13" s="11">
        <v>43242053.6775</v>
      </c>
      <c r="K13" s="11">
        <v>1060690972.7675</v>
      </c>
    </row>
    <row r="14" spans="1:11" ht="12" customHeight="1">
      <c r="A14" s="2" t="str">
        <f>"May "&amp;RIGHT(A6,4)</f>
        <v>May 2012</v>
      </c>
      <c r="B14" s="11">
        <v>879947324.48</v>
      </c>
      <c r="C14" s="11">
        <v>103415660.46</v>
      </c>
      <c r="D14" s="11">
        <v>983362984.94</v>
      </c>
      <c r="E14" s="11">
        <v>148553743.07</v>
      </c>
      <c r="F14" s="11">
        <v>7255375.7</v>
      </c>
      <c r="G14" s="11" t="s">
        <v>397</v>
      </c>
      <c r="H14" s="11">
        <v>155809118.77</v>
      </c>
      <c r="I14" s="11">
        <v>1139172103.71</v>
      </c>
      <c r="J14" s="11">
        <v>21690665.9125</v>
      </c>
      <c r="K14" s="11">
        <v>1160862769.6225</v>
      </c>
    </row>
    <row r="15" spans="1:11" ht="12" customHeight="1">
      <c r="A15" s="2" t="str">
        <f>"Jun "&amp;RIGHT(A6,4)</f>
        <v>Jun 2012</v>
      </c>
      <c r="B15" s="11">
        <v>194679188.78</v>
      </c>
      <c r="C15" s="11">
        <v>18186698.68</v>
      </c>
      <c r="D15" s="11">
        <v>212865887.46</v>
      </c>
      <c r="E15" s="11">
        <v>29639006.07</v>
      </c>
      <c r="F15" s="11">
        <v>1554253.46</v>
      </c>
      <c r="G15" s="11" t="s">
        <v>397</v>
      </c>
      <c r="H15" s="11">
        <v>31193259.53</v>
      </c>
      <c r="I15" s="11">
        <v>244059146.99</v>
      </c>
      <c r="J15" s="11">
        <v>14140165.8575</v>
      </c>
      <c r="K15" s="11">
        <v>258199312.8475</v>
      </c>
    </row>
    <row r="16" spans="1:11" ht="12" customHeight="1">
      <c r="A16" s="2" t="str">
        <f>"Jul "&amp;RIGHT(A6,4)</f>
        <v>Jul 2012</v>
      </c>
      <c r="B16" s="11">
        <v>40939906.86</v>
      </c>
      <c r="C16" s="11">
        <v>971362.84</v>
      </c>
      <c r="D16" s="11">
        <v>41911269.7</v>
      </c>
      <c r="E16" s="11">
        <v>4505276.23</v>
      </c>
      <c r="F16" s="11">
        <v>294862.42</v>
      </c>
      <c r="G16" s="11" t="s">
        <v>397</v>
      </c>
      <c r="H16" s="11">
        <v>4800138.65</v>
      </c>
      <c r="I16" s="11">
        <v>46711408.35</v>
      </c>
      <c r="J16" s="11">
        <v>67902511.235</v>
      </c>
      <c r="K16" s="11">
        <v>114613919.585</v>
      </c>
    </row>
    <row r="17" spans="1:11" ht="12" customHeight="1">
      <c r="A17" s="2" t="str">
        <f>"Aug "&amp;RIGHT(A6,4)</f>
        <v>Aug 2012</v>
      </c>
      <c r="B17" s="11">
        <v>362133703.04</v>
      </c>
      <c r="C17" s="11">
        <v>38184010.42</v>
      </c>
      <c r="D17" s="11">
        <v>400317713.46</v>
      </c>
      <c r="E17" s="11">
        <v>58898363</v>
      </c>
      <c r="F17" s="11">
        <v>3147858.82</v>
      </c>
      <c r="G17" s="11" t="s">
        <v>397</v>
      </c>
      <c r="H17" s="11">
        <v>62046221.82</v>
      </c>
      <c r="I17" s="11">
        <v>462363935.28</v>
      </c>
      <c r="J17" s="11">
        <v>145783705.7625</v>
      </c>
      <c r="K17" s="11">
        <v>608147641.0425</v>
      </c>
    </row>
    <row r="18" spans="1:11" ht="12" customHeight="1">
      <c r="A18" s="2" t="str">
        <f>"Sep "&amp;RIGHT(A6,4)</f>
        <v>Sep 2012</v>
      </c>
      <c r="B18" s="11">
        <v>867697819.76</v>
      </c>
      <c r="C18" s="11">
        <v>101254366.24</v>
      </c>
      <c r="D18" s="11">
        <v>968952186</v>
      </c>
      <c r="E18" s="11">
        <v>146546189.95</v>
      </c>
      <c r="F18" s="11">
        <v>7186472.34</v>
      </c>
      <c r="G18" s="11" t="s">
        <v>397</v>
      </c>
      <c r="H18" s="11">
        <v>153732662.29</v>
      </c>
      <c r="I18" s="11">
        <v>1122684848.29</v>
      </c>
      <c r="J18" s="11">
        <v>143280257.7125</v>
      </c>
      <c r="K18" s="11">
        <v>1265965106.0025</v>
      </c>
    </row>
    <row r="19" spans="1:11" ht="12" customHeight="1">
      <c r="A19" s="12" t="s">
        <v>58</v>
      </c>
      <c r="B19" s="13">
        <v>8018400519.35</v>
      </c>
      <c r="C19" s="13">
        <v>956217422.47</v>
      </c>
      <c r="D19" s="13">
        <v>8974617941.82</v>
      </c>
      <c r="E19" s="13">
        <v>1366701649.39</v>
      </c>
      <c r="F19" s="13">
        <v>66787438.36</v>
      </c>
      <c r="G19" s="13" t="s">
        <v>397</v>
      </c>
      <c r="H19" s="13">
        <v>1433489087.75</v>
      </c>
      <c r="I19" s="13">
        <v>10408107029.57</v>
      </c>
      <c r="J19" s="13">
        <v>1157560314.415</v>
      </c>
      <c r="K19" s="13">
        <v>11565667343.985</v>
      </c>
    </row>
    <row r="20" spans="1:11" ht="12" customHeight="1">
      <c r="A20" s="14" t="s">
        <v>398</v>
      </c>
      <c r="B20" s="15">
        <v>1679570227.93</v>
      </c>
      <c r="C20" s="15">
        <v>207752639.62</v>
      </c>
      <c r="D20" s="15">
        <v>1887322867.55</v>
      </c>
      <c r="E20" s="15">
        <v>292370055.56</v>
      </c>
      <c r="F20" s="15">
        <v>14219619.28</v>
      </c>
      <c r="G20" s="15" t="s">
        <v>397</v>
      </c>
      <c r="H20" s="15">
        <v>306589674.84</v>
      </c>
      <c r="I20" s="15">
        <v>2193912542.39</v>
      </c>
      <c r="J20" s="15">
        <v>287068305.565</v>
      </c>
      <c r="K20" s="15">
        <v>2480980847.955</v>
      </c>
    </row>
    <row r="21" ht="12" customHeight="1">
      <c r="A21" s="3" t="str">
        <f>"FY "&amp;RIGHT(A6,4)+1</f>
        <v>FY 2013</v>
      </c>
    </row>
    <row r="22" spans="1:11" ht="12" customHeight="1">
      <c r="A22" s="2" t="str">
        <f>"Oct "&amp;RIGHT(A6,4)</f>
        <v>Oct 2012</v>
      </c>
      <c r="B22" s="11">
        <v>972244204.38</v>
      </c>
      <c r="C22" s="11">
        <v>115373499.26</v>
      </c>
      <c r="D22" s="11">
        <v>1087617703.64</v>
      </c>
      <c r="E22" s="11">
        <v>163476156.92</v>
      </c>
      <c r="F22" s="11">
        <v>7909695.42</v>
      </c>
      <c r="G22" s="11">
        <v>9610253.46</v>
      </c>
      <c r="H22" s="11">
        <v>180996105.8</v>
      </c>
      <c r="I22" s="11">
        <v>1268613809.44</v>
      </c>
      <c r="J22" s="11">
        <v>151695634.2175</v>
      </c>
      <c r="K22" s="11">
        <v>1420309443.6575</v>
      </c>
    </row>
    <row r="23" spans="1:11" ht="12" customHeight="1">
      <c r="A23" s="2" t="str">
        <f>"Nov "&amp;RIGHT(A6,4)</f>
        <v>Nov 2012</v>
      </c>
      <c r="B23" s="11">
        <v>832581209.5</v>
      </c>
      <c r="C23" s="11">
        <v>99146001.91</v>
      </c>
      <c r="D23" s="11">
        <v>931727211.41</v>
      </c>
      <c r="E23" s="11">
        <v>140995882.07</v>
      </c>
      <c r="F23" s="11">
        <v>6949494.14</v>
      </c>
      <c r="G23" s="11">
        <v>8312281.8</v>
      </c>
      <c r="H23" s="11">
        <v>156257658.01</v>
      </c>
      <c r="I23" s="11">
        <v>1087984869.42</v>
      </c>
      <c r="J23" s="11">
        <v>132379933.8</v>
      </c>
      <c r="K23" s="11">
        <v>1220364803.22</v>
      </c>
    </row>
    <row r="24" spans="1:11" ht="12" customHeight="1">
      <c r="A24" s="2" t="str">
        <f>"Dec "&amp;RIGHT(A6,4)</f>
        <v>Dec 2012</v>
      </c>
      <c r="B24" s="11" t="s">
        <v>397</v>
      </c>
      <c r="C24" s="11" t="s">
        <v>397</v>
      </c>
      <c r="D24" s="11" t="s">
        <v>397</v>
      </c>
      <c r="E24" s="11" t="s">
        <v>397</v>
      </c>
      <c r="F24" s="11" t="s">
        <v>397</v>
      </c>
      <c r="G24" s="11" t="s">
        <v>397</v>
      </c>
      <c r="H24" s="11" t="s">
        <v>397</v>
      </c>
      <c r="I24" s="11" t="s">
        <v>397</v>
      </c>
      <c r="J24" s="11" t="s">
        <v>397</v>
      </c>
      <c r="K24" s="11" t="s">
        <v>397</v>
      </c>
    </row>
    <row r="25" spans="1:11" ht="12" customHeight="1">
      <c r="A25" s="2" t="str">
        <f>"Jan "&amp;RIGHT(A6,4)+1</f>
        <v>Jan 2013</v>
      </c>
      <c r="B25" s="11" t="s">
        <v>397</v>
      </c>
      <c r="C25" s="11" t="s">
        <v>397</v>
      </c>
      <c r="D25" s="11" t="s">
        <v>397</v>
      </c>
      <c r="E25" s="11" t="s">
        <v>397</v>
      </c>
      <c r="F25" s="11" t="s">
        <v>397</v>
      </c>
      <c r="G25" s="11" t="s">
        <v>397</v>
      </c>
      <c r="H25" s="11" t="s">
        <v>397</v>
      </c>
      <c r="I25" s="11" t="s">
        <v>397</v>
      </c>
      <c r="J25" s="11" t="s">
        <v>397</v>
      </c>
      <c r="K25" s="11" t="s">
        <v>397</v>
      </c>
    </row>
    <row r="26" spans="1:11" ht="12" customHeight="1">
      <c r="A26" s="2" t="str">
        <f>"Feb "&amp;RIGHT(A6,4)+1</f>
        <v>Feb 2013</v>
      </c>
      <c r="B26" s="11" t="s">
        <v>397</v>
      </c>
      <c r="C26" s="11" t="s">
        <v>397</v>
      </c>
      <c r="D26" s="11" t="s">
        <v>397</v>
      </c>
      <c r="E26" s="11" t="s">
        <v>397</v>
      </c>
      <c r="F26" s="11" t="s">
        <v>397</v>
      </c>
      <c r="G26" s="11" t="s">
        <v>397</v>
      </c>
      <c r="H26" s="11" t="s">
        <v>397</v>
      </c>
      <c r="I26" s="11" t="s">
        <v>397</v>
      </c>
      <c r="J26" s="11" t="s">
        <v>397</v>
      </c>
      <c r="K26" s="11" t="s">
        <v>397</v>
      </c>
    </row>
    <row r="27" spans="1:11" ht="12" customHeight="1">
      <c r="A27" s="2" t="str">
        <f>"Mar "&amp;RIGHT(A6,4)+1</f>
        <v>Mar 2013</v>
      </c>
      <c r="B27" s="11" t="s">
        <v>397</v>
      </c>
      <c r="C27" s="11" t="s">
        <v>397</v>
      </c>
      <c r="D27" s="11" t="s">
        <v>397</v>
      </c>
      <c r="E27" s="11" t="s">
        <v>397</v>
      </c>
      <c r="F27" s="11" t="s">
        <v>397</v>
      </c>
      <c r="G27" s="11" t="s">
        <v>397</v>
      </c>
      <c r="H27" s="11" t="s">
        <v>397</v>
      </c>
      <c r="I27" s="11" t="s">
        <v>397</v>
      </c>
      <c r="J27" s="11" t="s">
        <v>397</v>
      </c>
      <c r="K27" s="11" t="s">
        <v>397</v>
      </c>
    </row>
    <row r="28" spans="1:11" ht="12" customHeight="1">
      <c r="A28" s="2" t="str">
        <f>"Apr "&amp;RIGHT(A6,4)+1</f>
        <v>Apr 2013</v>
      </c>
      <c r="B28" s="11" t="s">
        <v>397</v>
      </c>
      <c r="C28" s="11" t="s">
        <v>397</v>
      </c>
      <c r="D28" s="11" t="s">
        <v>397</v>
      </c>
      <c r="E28" s="11" t="s">
        <v>397</v>
      </c>
      <c r="F28" s="11" t="s">
        <v>397</v>
      </c>
      <c r="G28" s="11" t="s">
        <v>397</v>
      </c>
      <c r="H28" s="11" t="s">
        <v>397</v>
      </c>
      <c r="I28" s="11" t="s">
        <v>397</v>
      </c>
      <c r="J28" s="11" t="s">
        <v>397</v>
      </c>
      <c r="K28" s="11" t="s">
        <v>397</v>
      </c>
    </row>
    <row r="29" spans="1:11" ht="12" customHeight="1">
      <c r="A29" s="2" t="str">
        <f>"May "&amp;RIGHT(A6,4)+1</f>
        <v>May 2013</v>
      </c>
      <c r="B29" s="11" t="s">
        <v>397</v>
      </c>
      <c r="C29" s="11" t="s">
        <v>397</v>
      </c>
      <c r="D29" s="11" t="s">
        <v>397</v>
      </c>
      <c r="E29" s="11" t="s">
        <v>397</v>
      </c>
      <c r="F29" s="11" t="s">
        <v>397</v>
      </c>
      <c r="G29" s="11" t="s">
        <v>397</v>
      </c>
      <c r="H29" s="11" t="s">
        <v>397</v>
      </c>
      <c r="I29" s="11" t="s">
        <v>397</v>
      </c>
      <c r="J29" s="11" t="s">
        <v>397</v>
      </c>
      <c r="K29" s="11" t="s">
        <v>397</v>
      </c>
    </row>
    <row r="30" spans="1:11" ht="12" customHeight="1">
      <c r="A30" s="2" t="str">
        <f>"Jun "&amp;RIGHT(A6,4)+1</f>
        <v>Jun 2013</v>
      </c>
      <c r="B30" s="11" t="s">
        <v>397</v>
      </c>
      <c r="C30" s="11" t="s">
        <v>397</v>
      </c>
      <c r="D30" s="11" t="s">
        <v>397</v>
      </c>
      <c r="E30" s="11" t="s">
        <v>397</v>
      </c>
      <c r="F30" s="11" t="s">
        <v>397</v>
      </c>
      <c r="G30" s="11" t="s">
        <v>397</v>
      </c>
      <c r="H30" s="11" t="s">
        <v>397</v>
      </c>
      <c r="I30" s="11" t="s">
        <v>397</v>
      </c>
      <c r="J30" s="11" t="s">
        <v>397</v>
      </c>
      <c r="K30" s="11" t="s">
        <v>397</v>
      </c>
    </row>
    <row r="31" spans="1:11" ht="12" customHeight="1">
      <c r="A31" s="2" t="str">
        <f>"Jul "&amp;RIGHT(A6,4)+1</f>
        <v>Jul 2013</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2013</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2013</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58</v>
      </c>
      <c r="B34" s="13">
        <v>1804825413.88</v>
      </c>
      <c r="C34" s="13">
        <v>214519501.17</v>
      </c>
      <c r="D34" s="13">
        <v>2019344915.05</v>
      </c>
      <c r="E34" s="13">
        <v>304472038.99</v>
      </c>
      <c r="F34" s="13">
        <v>14859189.56</v>
      </c>
      <c r="G34" s="13">
        <v>17922535.26</v>
      </c>
      <c r="H34" s="13">
        <v>337253763.81</v>
      </c>
      <c r="I34" s="13">
        <v>2356598678.86</v>
      </c>
      <c r="J34" s="13">
        <v>284075568.0175</v>
      </c>
      <c r="K34" s="13">
        <v>2640674246.8775</v>
      </c>
    </row>
    <row r="35" spans="1:11" ht="12" customHeight="1">
      <c r="A35" s="14" t="str">
        <f>"Total "&amp;MID(A20,7,LEN(A20)-13)&amp;" Months"</f>
        <v>Total 2 Months</v>
      </c>
      <c r="B35" s="15">
        <v>1804825413.88</v>
      </c>
      <c r="C35" s="15">
        <v>214519501.17</v>
      </c>
      <c r="D35" s="15">
        <v>2019344915.05</v>
      </c>
      <c r="E35" s="15">
        <v>304472038.99</v>
      </c>
      <c r="F35" s="15">
        <v>14859189.56</v>
      </c>
      <c r="G35" s="15">
        <v>17922535.26</v>
      </c>
      <c r="H35" s="15">
        <v>337253763.81</v>
      </c>
      <c r="I35" s="15">
        <v>2356598678.86</v>
      </c>
      <c r="J35" s="15">
        <v>284075568.0175</v>
      </c>
      <c r="K35" s="15">
        <v>2640674246.8775</v>
      </c>
    </row>
    <row r="36" spans="1:11" ht="12" customHeight="1">
      <c r="A36" s="36"/>
      <c r="B36" s="36"/>
      <c r="C36" s="36"/>
      <c r="D36" s="36"/>
      <c r="E36" s="36"/>
      <c r="F36" s="36"/>
      <c r="G36" s="36"/>
      <c r="H36" s="36"/>
      <c r="I36" s="36"/>
      <c r="J36" s="36"/>
      <c r="K36" s="36"/>
    </row>
    <row r="37" spans="1:11" ht="69.75" customHeight="1">
      <c r="A37" s="55" t="s">
        <v>386</v>
      </c>
      <c r="B37" s="55"/>
      <c r="C37" s="55"/>
      <c r="D37" s="55"/>
      <c r="E37" s="55"/>
      <c r="F37" s="55"/>
      <c r="G37" s="55"/>
      <c r="H37" s="55"/>
      <c r="I37" s="55"/>
      <c r="J37" s="55"/>
      <c r="K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I3:I4"/>
    <mergeCell ref="J3:J4"/>
    <mergeCell ref="K3:K4"/>
    <mergeCell ref="B5:K5"/>
    <mergeCell ref="A36:K36"/>
    <mergeCell ref="A37:K37"/>
    <mergeCell ref="A1:J1"/>
    <mergeCell ref="A2:J2"/>
    <mergeCell ref="A3:A4"/>
    <mergeCell ref="B3:D3"/>
    <mergeCell ref="E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4" t="s">
        <v>395</v>
      </c>
      <c r="B1" s="44"/>
      <c r="C1" s="44"/>
      <c r="D1" s="44"/>
      <c r="E1" s="44"/>
      <c r="F1" s="44"/>
      <c r="G1" s="44"/>
      <c r="H1" s="44"/>
      <c r="I1" s="66">
        <v>41313</v>
      </c>
    </row>
    <row r="2" spans="1:9" ht="12" customHeight="1">
      <c r="A2" s="46" t="s">
        <v>93</v>
      </c>
      <c r="B2" s="46"/>
      <c r="C2" s="46"/>
      <c r="D2" s="46"/>
      <c r="E2" s="46"/>
      <c r="F2" s="46"/>
      <c r="G2" s="46"/>
      <c r="H2" s="46"/>
      <c r="I2" s="1"/>
    </row>
    <row r="3" spans="1:9" ht="24" customHeight="1">
      <c r="A3" s="48" t="s">
        <v>53</v>
      </c>
      <c r="B3" s="50" t="s">
        <v>210</v>
      </c>
      <c r="C3" s="56"/>
      <c r="D3" s="56"/>
      <c r="E3" s="51"/>
      <c r="F3" s="50" t="s">
        <v>94</v>
      </c>
      <c r="G3" s="56"/>
      <c r="H3" s="56"/>
      <c r="I3" s="56"/>
    </row>
    <row r="4" spans="1:9" ht="24" customHeight="1">
      <c r="A4" s="49"/>
      <c r="B4" s="10" t="s">
        <v>82</v>
      </c>
      <c r="C4" s="10" t="s">
        <v>83</v>
      </c>
      <c r="D4" s="10" t="s">
        <v>84</v>
      </c>
      <c r="E4" s="10" t="s">
        <v>58</v>
      </c>
      <c r="F4" s="10" t="s">
        <v>82</v>
      </c>
      <c r="G4" s="10" t="s">
        <v>83</v>
      </c>
      <c r="H4" s="10" t="s">
        <v>84</v>
      </c>
      <c r="I4" s="9" t="s">
        <v>58</v>
      </c>
    </row>
    <row r="5" spans="1:9" ht="12" customHeight="1">
      <c r="A5" s="1"/>
      <c r="B5" s="36" t="str">
        <f>REPT("-",90)&amp;" Number "&amp;REPT("-",90)</f>
        <v>------------------------------------------------------------------------------------------ Number ------------------------------------------------------------------------------------------</v>
      </c>
      <c r="C5" s="36"/>
      <c r="D5" s="36"/>
      <c r="E5" s="36"/>
      <c r="F5" s="36"/>
      <c r="G5" s="36"/>
      <c r="H5" s="36"/>
      <c r="I5" s="36"/>
    </row>
    <row r="6" ht="12" customHeight="1">
      <c r="A6" s="3" t="s">
        <v>396</v>
      </c>
    </row>
    <row r="7" spans="1:9" ht="12" customHeight="1">
      <c r="A7" s="2" t="str">
        <f>"Oct "&amp;RIGHT(A6,4)-1</f>
        <v>Oct 2011</v>
      </c>
      <c r="B7" s="11">
        <v>9667518.028</v>
      </c>
      <c r="C7" s="11">
        <v>1046497.1054</v>
      </c>
      <c r="D7" s="11">
        <v>2152133.7338</v>
      </c>
      <c r="E7" s="11">
        <v>12866148.8673</v>
      </c>
      <c r="F7" s="11">
        <v>176834618</v>
      </c>
      <c r="G7" s="11">
        <v>19142133</v>
      </c>
      <c r="H7" s="11">
        <v>39366024</v>
      </c>
      <c r="I7" s="11">
        <v>235342775</v>
      </c>
    </row>
    <row r="8" spans="1:9" ht="12" customHeight="1">
      <c r="A8" s="2" t="str">
        <f>"Nov "&amp;RIGHT(A6,4)-1</f>
        <v>Nov 2011</v>
      </c>
      <c r="B8" s="11">
        <v>9924157.7617</v>
      </c>
      <c r="C8" s="11">
        <v>1082176.9529</v>
      </c>
      <c r="D8" s="11">
        <v>2130354.6061</v>
      </c>
      <c r="E8" s="11">
        <v>13136689.3207</v>
      </c>
      <c r="F8" s="11">
        <v>166012686</v>
      </c>
      <c r="G8" s="11">
        <v>18102806</v>
      </c>
      <c r="H8" s="11">
        <v>35636867</v>
      </c>
      <c r="I8" s="11">
        <v>219752359</v>
      </c>
    </row>
    <row r="9" spans="1:9" ht="12" customHeight="1">
      <c r="A9" s="2" t="str">
        <f>"Dec "&amp;RIGHT(A6,4)-1</f>
        <v>Dec 2011</v>
      </c>
      <c r="B9" s="11">
        <v>9587022.7995</v>
      </c>
      <c r="C9" s="11">
        <v>1039014.1009</v>
      </c>
      <c r="D9" s="11">
        <v>2028165.9048</v>
      </c>
      <c r="E9" s="11">
        <v>12654202.8052</v>
      </c>
      <c r="F9" s="11">
        <v>125647661</v>
      </c>
      <c r="G9" s="11">
        <v>13617334</v>
      </c>
      <c r="H9" s="11">
        <v>26581172</v>
      </c>
      <c r="I9" s="11">
        <v>165846167</v>
      </c>
    </row>
    <row r="10" spans="1:9" ht="12" customHeight="1">
      <c r="A10" s="2" t="str">
        <f>"Jan "&amp;RIGHT(A6,4)</f>
        <v>Jan 2012</v>
      </c>
      <c r="B10" s="11">
        <v>9573371.8453</v>
      </c>
      <c r="C10" s="11">
        <v>1036622.9675</v>
      </c>
      <c r="D10" s="11">
        <v>1988296.4493</v>
      </c>
      <c r="E10" s="11">
        <v>12598291.2622</v>
      </c>
      <c r="F10" s="11">
        <v>168361413</v>
      </c>
      <c r="G10" s="11">
        <v>18230495</v>
      </c>
      <c r="H10" s="11">
        <v>34967032</v>
      </c>
      <c r="I10" s="11">
        <v>221558940</v>
      </c>
    </row>
    <row r="11" spans="1:9" ht="12" customHeight="1">
      <c r="A11" s="2" t="str">
        <f>"Feb "&amp;RIGHT(A6,4)</f>
        <v>Feb 2012</v>
      </c>
      <c r="B11" s="11">
        <v>9833814.8079</v>
      </c>
      <c r="C11" s="11">
        <v>1056916.2365</v>
      </c>
      <c r="D11" s="11">
        <v>2020387.6181</v>
      </c>
      <c r="E11" s="11">
        <v>12911118.6625</v>
      </c>
      <c r="F11" s="11">
        <v>177137435</v>
      </c>
      <c r="G11" s="11">
        <v>19038332</v>
      </c>
      <c r="H11" s="11">
        <v>36393433</v>
      </c>
      <c r="I11" s="11">
        <v>232569200</v>
      </c>
    </row>
    <row r="12" spans="1:9" ht="12" customHeight="1">
      <c r="A12" s="2" t="str">
        <f>"Mar "&amp;RIGHT(A6,4)</f>
        <v>Mar 2012</v>
      </c>
      <c r="B12" s="11">
        <v>9812740.9799</v>
      </c>
      <c r="C12" s="11">
        <v>1057443.1313</v>
      </c>
      <c r="D12" s="11">
        <v>2059554.8316</v>
      </c>
      <c r="E12" s="11">
        <v>12929738.9428</v>
      </c>
      <c r="F12" s="11">
        <v>179259049</v>
      </c>
      <c r="G12" s="11">
        <v>19317360</v>
      </c>
      <c r="H12" s="11">
        <v>37623926</v>
      </c>
      <c r="I12" s="11">
        <v>236200335</v>
      </c>
    </row>
    <row r="13" spans="1:9" ht="12" customHeight="1">
      <c r="A13" s="2" t="str">
        <f>"Apr "&amp;RIGHT(A6,4)</f>
        <v>Apr 2012</v>
      </c>
      <c r="B13" s="11">
        <v>9909339.3448</v>
      </c>
      <c r="C13" s="11">
        <v>1055224.6896</v>
      </c>
      <c r="D13" s="11">
        <v>2055423.0209</v>
      </c>
      <c r="E13" s="11">
        <v>13019987.0552</v>
      </c>
      <c r="F13" s="11">
        <v>162577765</v>
      </c>
      <c r="G13" s="11">
        <v>17312564</v>
      </c>
      <c r="H13" s="11">
        <v>33722337</v>
      </c>
      <c r="I13" s="11">
        <v>213612666</v>
      </c>
    </row>
    <row r="14" spans="1:9" ht="12" customHeight="1">
      <c r="A14" s="2" t="str">
        <f>"May "&amp;RIGHT(A6,4)</f>
        <v>May 2012</v>
      </c>
      <c r="B14" s="11">
        <v>9846011.2978</v>
      </c>
      <c r="C14" s="11">
        <v>1032459.8488</v>
      </c>
      <c r="D14" s="11">
        <v>1939436.0812</v>
      </c>
      <c r="E14" s="11">
        <v>12817907.2278</v>
      </c>
      <c r="F14" s="11">
        <v>185100462</v>
      </c>
      <c r="G14" s="11">
        <v>19409768</v>
      </c>
      <c r="H14" s="11">
        <v>36460502</v>
      </c>
      <c r="I14" s="11">
        <v>240970732</v>
      </c>
    </row>
    <row r="15" spans="1:9" ht="12" customHeight="1">
      <c r="A15" s="2" t="str">
        <f>"Jun "&amp;RIGHT(A6,4)</f>
        <v>Jun 2012</v>
      </c>
      <c r="B15" s="11">
        <v>4138356.9994</v>
      </c>
      <c r="C15" s="11">
        <v>356436.6111</v>
      </c>
      <c r="D15" s="11">
        <v>620150.2947</v>
      </c>
      <c r="E15" s="11">
        <v>5114943.9052</v>
      </c>
      <c r="F15" s="11">
        <v>41259036</v>
      </c>
      <c r="G15" s="11">
        <v>3553640</v>
      </c>
      <c r="H15" s="11">
        <v>6182841</v>
      </c>
      <c r="I15" s="11">
        <v>50995517</v>
      </c>
    </row>
    <row r="16" spans="1:9" ht="12" customHeight="1">
      <c r="A16" s="2" t="str">
        <f>"Jul "&amp;RIGHT(A6,4)</f>
        <v>Jul 2012</v>
      </c>
      <c r="B16" s="11">
        <v>546693.3128</v>
      </c>
      <c r="C16" s="11">
        <v>14854.2861</v>
      </c>
      <c r="D16" s="11">
        <v>32267.9349</v>
      </c>
      <c r="E16" s="11">
        <v>593815.5338</v>
      </c>
      <c r="F16" s="11">
        <v>9343734</v>
      </c>
      <c r="G16" s="11">
        <v>253880</v>
      </c>
      <c r="H16" s="11">
        <v>551503</v>
      </c>
      <c r="I16" s="11">
        <v>10149117</v>
      </c>
    </row>
    <row r="17" spans="1:9" ht="12" customHeight="1">
      <c r="A17" s="2" t="str">
        <f>"Aug "&amp;RIGHT(A6,4)</f>
        <v>Aug 2012</v>
      </c>
      <c r="B17" s="11">
        <v>6122423.7163</v>
      </c>
      <c r="C17" s="11">
        <v>550161.3771</v>
      </c>
      <c r="D17" s="11">
        <v>1279686.7512</v>
      </c>
      <c r="E17" s="11">
        <v>7952271.8446</v>
      </c>
      <c r="F17" s="11">
        <v>70611825</v>
      </c>
      <c r="G17" s="11">
        <v>6345183</v>
      </c>
      <c r="H17" s="11">
        <v>14759027</v>
      </c>
      <c r="I17" s="11">
        <v>91716035</v>
      </c>
    </row>
    <row r="18" spans="1:9" ht="12" customHeight="1">
      <c r="A18" s="2" t="str">
        <f>"Sep "&amp;RIGHT(A6,4)</f>
        <v>Sep 2012</v>
      </c>
      <c r="B18" s="11">
        <v>9755722.5835</v>
      </c>
      <c r="C18" s="11">
        <v>978636.927</v>
      </c>
      <c r="D18" s="11">
        <v>2031253.219</v>
      </c>
      <c r="E18" s="11">
        <v>12765612.7295</v>
      </c>
      <c r="F18" s="11">
        <v>171719599</v>
      </c>
      <c r="G18" s="11">
        <v>17225904</v>
      </c>
      <c r="H18" s="11">
        <v>35753988</v>
      </c>
      <c r="I18" s="11">
        <v>224699491</v>
      </c>
    </row>
    <row r="19" spans="1:9" ht="12" customHeight="1">
      <c r="A19" s="12" t="s">
        <v>58</v>
      </c>
      <c r="B19" s="13">
        <v>9767744.3832</v>
      </c>
      <c r="C19" s="13">
        <v>1042776.8844</v>
      </c>
      <c r="D19" s="13">
        <v>2045000.6072</v>
      </c>
      <c r="E19" s="13">
        <v>12855521.8748</v>
      </c>
      <c r="F19" s="13">
        <v>1633865283</v>
      </c>
      <c r="G19" s="13">
        <v>171549399</v>
      </c>
      <c r="H19" s="13">
        <v>337998652</v>
      </c>
      <c r="I19" s="13">
        <v>2143413334</v>
      </c>
    </row>
    <row r="20" spans="1:9" ht="12" customHeight="1">
      <c r="A20" s="14" t="s">
        <v>398</v>
      </c>
      <c r="B20" s="15">
        <v>9795837.8949</v>
      </c>
      <c r="C20" s="15">
        <v>1064337.0292</v>
      </c>
      <c r="D20" s="15">
        <v>2141244.17</v>
      </c>
      <c r="E20" s="15">
        <v>13001419.094</v>
      </c>
      <c r="F20" s="15">
        <v>342847304</v>
      </c>
      <c r="G20" s="15">
        <v>37244939</v>
      </c>
      <c r="H20" s="15">
        <v>75002891</v>
      </c>
      <c r="I20" s="15">
        <v>455095134</v>
      </c>
    </row>
    <row r="21" ht="12" customHeight="1">
      <c r="A21" s="3" t="str">
        <f>"FY "&amp;RIGHT(A6,4)+1</f>
        <v>FY 2013</v>
      </c>
    </row>
    <row r="22" spans="1:9" ht="12" customHeight="1">
      <c r="A22" s="2" t="str">
        <f>"Oct "&amp;RIGHT(A6,4)</f>
        <v>Oct 2012</v>
      </c>
      <c r="B22" s="11">
        <v>9918436.7024</v>
      </c>
      <c r="C22" s="11">
        <v>1038164.4772</v>
      </c>
      <c r="D22" s="11">
        <v>2081251.0318</v>
      </c>
      <c r="E22" s="11">
        <v>13037852.2114</v>
      </c>
      <c r="F22" s="11">
        <v>197275447</v>
      </c>
      <c r="G22" s="11">
        <v>20648855</v>
      </c>
      <c r="H22" s="11">
        <v>41395609</v>
      </c>
      <c r="I22" s="11">
        <v>259319911</v>
      </c>
    </row>
    <row r="23" spans="1:9" ht="12" customHeight="1">
      <c r="A23" s="2" t="str">
        <f>"Nov "&amp;RIGHT(A6,4)</f>
        <v>Nov 2012</v>
      </c>
      <c r="B23" s="11">
        <v>10235711.6954</v>
      </c>
      <c r="C23" s="11">
        <v>1080608.0697</v>
      </c>
      <c r="D23" s="11">
        <v>2119556.1791</v>
      </c>
      <c r="E23" s="11">
        <v>13435875.9443</v>
      </c>
      <c r="F23" s="11">
        <v>171950782</v>
      </c>
      <c r="G23" s="11">
        <v>18153247</v>
      </c>
      <c r="H23" s="11">
        <v>35606644</v>
      </c>
      <c r="I23" s="11">
        <v>225710673</v>
      </c>
    </row>
    <row r="24" spans="1:9" ht="12" customHeight="1">
      <c r="A24" s="2" t="str">
        <f>"Dec "&amp;RIGHT(A6,4)</f>
        <v>Dec 2012</v>
      </c>
      <c r="B24" s="11" t="s">
        <v>397</v>
      </c>
      <c r="C24" s="11" t="s">
        <v>397</v>
      </c>
      <c r="D24" s="11" t="s">
        <v>397</v>
      </c>
      <c r="E24" s="11" t="s">
        <v>397</v>
      </c>
      <c r="F24" s="11" t="s">
        <v>397</v>
      </c>
      <c r="G24" s="11" t="s">
        <v>397</v>
      </c>
      <c r="H24" s="11" t="s">
        <v>397</v>
      </c>
      <c r="I24" s="11" t="s">
        <v>397</v>
      </c>
    </row>
    <row r="25" spans="1:9" ht="12" customHeight="1">
      <c r="A25" s="2" t="str">
        <f>"Jan "&amp;RIGHT(A6,4)+1</f>
        <v>Jan 2013</v>
      </c>
      <c r="B25" s="11" t="s">
        <v>397</v>
      </c>
      <c r="C25" s="11" t="s">
        <v>397</v>
      </c>
      <c r="D25" s="11" t="s">
        <v>397</v>
      </c>
      <c r="E25" s="11" t="s">
        <v>397</v>
      </c>
      <c r="F25" s="11" t="s">
        <v>397</v>
      </c>
      <c r="G25" s="11" t="s">
        <v>397</v>
      </c>
      <c r="H25" s="11" t="s">
        <v>397</v>
      </c>
      <c r="I25" s="11" t="s">
        <v>397</v>
      </c>
    </row>
    <row r="26" spans="1:9" ht="12" customHeight="1">
      <c r="A26" s="2" t="str">
        <f>"Feb "&amp;RIGHT(A6,4)+1</f>
        <v>Feb 2013</v>
      </c>
      <c r="B26" s="11" t="s">
        <v>397</v>
      </c>
      <c r="C26" s="11" t="s">
        <v>397</v>
      </c>
      <c r="D26" s="11" t="s">
        <v>397</v>
      </c>
      <c r="E26" s="11" t="s">
        <v>397</v>
      </c>
      <c r="F26" s="11" t="s">
        <v>397</v>
      </c>
      <c r="G26" s="11" t="s">
        <v>397</v>
      </c>
      <c r="H26" s="11" t="s">
        <v>397</v>
      </c>
      <c r="I26" s="11" t="s">
        <v>397</v>
      </c>
    </row>
    <row r="27" spans="1:9" ht="12" customHeight="1">
      <c r="A27" s="2" t="str">
        <f>"Mar "&amp;RIGHT(A6,4)+1</f>
        <v>Mar 2013</v>
      </c>
      <c r="B27" s="11" t="s">
        <v>397</v>
      </c>
      <c r="C27" s="11" t="s">
        <v>397</v>
      </c>
      <c r="D27" s="11" t="s">
        <v>397</v>
      </c>
      <c r="E27" s="11" t="s">
        <v>397</v>
      </c>
      <c r="F27" s="11" t="s">
        <v>397</v>
      </c>
      <c r="G27" s="11" t="s">
        <v>397</v>
      </c>
      <c r="H27" s="11" t="s">
        <v>397</v>
      </c>
      <c r="I27" s="11" t="s">
        <v>397</v>
      </c>
    </row>
    <row r="28" spans="1:9" ht="12" customHeight="1">
      <c r="A28" s="2" t="str">
        <f>"Apr "&amp;RIGHT(A6,4)+1</f>
        <v>Apr 2013</v>
      </c>
      <c r="B28" s="11" t="s">
        <v>397</v>
      </c>
      <c r="C28" s="11" t="s">
        <v>397</v>
      </c>
      <c r="D28" s="11" t="s">
        <v>397</v>
      </c>
      <c r="E28" s="11" t="s">
        <v>397</v>
      </c>
      <c r="F28" s="11" t="s">
        <v>397</v>
      </c>
      <c r="G28" s="11" t="s">
        <v>397</v>
      </c>
      <c r="H28" s="11" t="s">
        <v>397</v>
      </c>
      <c r="I28" s="11" t="s">
        <v>397</v>
      </c>
    </row>
    <row r="29" spans="1:9" ht="12" customHeight="1">
      <c r="A29" s="2" t="str">
        <f>"May "&amp;RIGHT(A6,4)+1</f>
        <v>May 2013</v>
      </c>
      <c r="B29" s="11" t="s">
        <v>397</v>
      </c>
      <c r="C29" s="11" t="s">
        <v>397</v>
      </c>
      <c r="D29" s="11" t="s">
        <v>397</v>
      </c>
      <c r="E29" s="11" t="s">
        <v>397</v>
      </c>
      <c r="F29" s="11" t="s">
        <v>397</v>
      </c>
      <c r="G29" s="11" t="s">
        <v>397</v>
      </c>
      <c r="H29" s="11" t="s">
        <v>397</v>
      </c>
      <c r="I29" s="11" t="s">
        <v>397</v>
      </c>
    </row>
    <row r="30" spans="1:9" ht="12" customHeight="1">
      <c r="A30" s="2" t="str">
        <f>"Jun "&amp;RIGHT(A6,4)+1</f>
        <v>Jun 2013</v>
      </c>
      <c r="B30" s="11" t="s">
        <v>397</v>
      </c>
      <c r="C30" s="11" t="s">
        <v>397</v>
      </c>
      <c r="D30" s="11" t="s">
        <v>397</v>
      </c>
      <c r="E30" s="11" t="s">
        <v>397</v>
      </c>
      <c r="F30" s="11" t="s">
        <v>397</v>
      </c>
      <c r="G30" s="11" t="s">
        <v>397</v>
      </c>
      <c r="H30" s="11" t="s">
        <v>397</v>
      </c>
      <c r="I30" s="11" t="s">
        <v>397</v>
      </c>
    </row>
    <row r="31" spans="1:9" ht="12" customHeight="1">
      <c r="A31" s="2" t="str">
        <f>"Jul "&amp;RIGHT(A6,4)+1</f>
        <v>Jul 2013</v>
      </c>
      <c r="B31" s="11" t="s">
        <v>397</v>
      </c>
      <c r="C31" s="11" t="s">
        <v>397</v>
      </c>
      <c r="D31" s="11" t="s">
        <v>397</v>
      </c>
      <c r="E31" s="11" t="s">
        <v>397</v>
      </c>
      <c r="F31" s="11" t="s">
        <v>397</v>
      </c>
      <c r="G31" s="11" t="s">
        <v>397</v>
      </c>
      <c r="H31" s="11" t="s">
        <v>397</v>
      </c>
      <c r="I31" s="11" t="s">
        <v>397</v>
      </c>
    </row>
    <row r="32" spans="1:9" ht="12" customHeight="1">
      <c r="A32" s="2" t="str">
        <f>"Aug "&amp;RIGHT(A6,4)+1</f>
        <v>Aug 2013</v>
      </c>
      <c r="B32" s="11" t="s">
        <v>397</v>
      </c>
      <c r="C32" s="11" t="s">
        <v>397</v>
      </c>
      <c r="D32" s="11" t="s">
        <v>397</v>
      </c>
      <c r="E32" s="11" t="s">
        <v>397</v>
      </c>
      <c r="F32" s="11" t="s">
        <v>397</v>
      </c>
      <c r="G32" s="11" t="s">
        <v>397</v>
      </c>
      <c r="H32" s="11" t="s">
        <v>397</v>
      </c>
      <c r="I32" s="11" t="s">
        <v>397</v>
      </c>
    </row>
    <row r="33" spans="1:9" ht="12" customHeight="1">
      <c r="A33" s="2" t="str">
        <f>"Sep "&amp;RIGHT(A6,4)+1</f>
        <v>Sep 2013</v>
      </c>
      <c r="B33" s="11" t="s">
        <v>397</v>
      </c>
      <c r="C33" s="11" t="s">
        <v>397</v>
      </c>
      <c r="D33" s="11" t="s">
        <v>397</v>
      </c>
      <c r="E33" s="11" t="s">
        <v>397</v>
      </c>
      <c r="F33" s="11" t="s">
        <v>397</v>
      </c>
      <c r="G33" s="11" t="s">
        <v>397</v>
      </c>
      <c r="H33" s="11" t="s">
        <v>397</v>
      </c>
      <c r="I33" s="11" t="s">
        <v>397</v>
      </c>
    </row>
    <row r="34" spans="1:9" ht="12" customHeight="1">
      <c r="A34" s="12" t="s">
        <v>58</v>
      </c>
      <c r="B34" s="13">
        <v>10077074.1989</v>
      </c>
      <c r="C34" s="13">
        <v>1059386.2735</v>
      </c>
      <c r="D34" s="13">
        <v>2100403.6055</v>
      </c>
      <c r="E34" s="13">
        <v>13236864.0779</v>
      </c>
      <c r="F34" s="13">
        <v>369226229</v>
      </c>
      <c r="G34" s="13">
        <v>38802102</v>
      </c>
      <c r="H34" s="13">
        <v>77002253</v>
      </c>
      <c r="I34" s="13">
        <v>485030584</v>
      </c>
    </row>
    <row r="35" spans="1:9" ht="12" customHeight="1">
      <c r="A35" s="14" t="str">
        <f>"Total "&amp;MID(A20,7,LEN(A20)-13)&amp;" Months"</f>
        <v>Total 2 Months</v>
      </c>
      <c r="B35" s="15">
        <v>10077074.1989</v>
      </c>
      <c r="C35" s="15">
        <v>1059386.2735</v>
      </c>
      <c r="D35" s="15">
        <v>2100403.6055</v>
      </c>
      <c r="E35" s="15">
        <v>13236864.0779</v>
      </c>
      <c r="F35" s="15">
        <v>369226229</v>
      </c>
      <c r="G35" s="15">
        <v>38802102</v>
      </c>
      <c r="H35" s="15">
        <v>77002253</v>
      </c>
      <c r="I35" s="15">
        <v>485030584</v>
      </c>
    </row>
    <row r="36" spans="1:9" ht="12" customHeight="1">
      <c r="A36" s="36"/>
      <c r="B36" s="36"/>
      <c r="C36" s="36"/>
      <c r="D36" s="36"/>
      <c r="E36" s="36"/>
      <c r="F36" s="36"/>
      <c r="G36" s="36"/>
      <c r="H36" s="36"/>
      <c r="I36" s="36"/>
    </row>
    <row r="37" spans="1:9" ht="69.75" customHeight="1">
      <c r="A37" s="55" t="s">
        <v>95</v>
      </c>
      <c r="B37" s="55"/>
      <c r="C37" s="55"/>
      <c r="D37" s="55"/>
      <c r="E37" s="55"/>
      <c r="F37" s="55"/>
      <c r="G37" s="55"/>
      <c r="H37" s="55"/>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SoftArtisans ExcelWriter</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Kreh, Tim - FNS</dc:creator>
  <cp:keywords/>
  <dc:description/>
  <cp:lastModifiedBy>Windows User</cp:lastModifiedBy>
  <cp:lastPrinted>2012-01-23T21:58:05Z</cp:lastPrinted>
  <dcterms:created xsi:type="dcterms:W3CDTF">2003-04-09T21:32:01Z</dcterms:created>
  <dcterms:modified xsi:type="dcterms:W3CDTF">2013-02-07T16:07:54Z</dcterms:modified>
  <cp:category/>
  <cp:version/>
  <cp:contentType/>
  <cp:contentStatus/>
</cp:coreProperties>
</file>